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dirfo-my.sharepoint.com/personal/livmari_nybakk_dfo_no/Documents/Skrivebord/"/>
    </mc:Choice>
  </mc:AlternateContent>
  <xr:revisionPtr revIDLastSave="0" documentId="8_{F79C3A5B-8AD7-47C8-A46D-0A561D3DC7E4}" xr6:coauthVersionLast="47" xr6:coauthVersionMax="47" xr10:uidLastSave="{00000000-0000-0000-0000-000000000000}"/>
  <bookViews>
    <workbookView xWindow="-120" yWindow="-120" windowWidth="29040" windowHeight="17520" xr2:uid="{B20FA5AA-9862-41A9-AC45-428AFE9A3C14}"/>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D13" i="1"/>
  <c r="I13" i="1" s="1"/>
  <c r="D14" i="1"/>
  <c r="I14" i="1"/>
  <c r="D15" i="1"/>
  <c r="D55" i="1" s="1"/>
  <c r="D16" i="1"/>
  <c r="I16" i="1" s="1"/>
  <c r="D18" i="1"/>
  <c r="D19" i="1" s="1"/>
  <c r="I18" i="1"/>
  <c r="I33" i="1"/>
  <c r="D34" i="1"/>
  <c r="I34" i="1"/>
  <c r="D35" i="1"/>
  <c r="I35" i="1" s="1"/>
  <c r="D36" i="1"/>
  <c r="I36" i="1"/>
  <c r="D37" i="1"/>
  <c r="I37" i="1"/>
  <c r="D38" i="1"/>
  <c r="D48" i="1" s="1"/>
  <c r="I48" i="1" s="1"/>
  <c r="I38" i="1"/>
  <c r="D39" i="1"/>
  <c r="I39" i="1" s="1"/>
  <c r="D41" i="1"/>
  <c r="I41" i="1" s="1"/>
  <c r="I66" i="1"/>
  <c r="I67" i="1"/>
  <c r="D68" i="1"/>
  <c r="I68" i="1"/>
  <c r="D69" i="1"/>
  <c r="I69" i="1" s="1"/>
  <c r="D70" i="1"/>
  <c r="I75" i="1"/>
  <c r="I76" i="1"/>
  <c r="I77" i="1"/>
  <c r="D78" i="1"/>
  <c r="D80" i="1"/>
  <c r="D81" i="1"/>
  <c r="I81" i="1"/>
  <c r="D82" i="1"/>
  <c r="I82" i="1"/>
  <c r="I87" i="1"/>
  <c r="D88" i="1"/>
  <c r="I88" i="1"/>
  <c r="D89" i="1"/>
  <c r="I89" i="1"/>
  <c r="D90" i="1"/>
  <c r="I90" i="1"/>
  <c r="D91" i="1"/>
  <c r="I91" i="1"/>
  <c r="D92" i="1"/>
  <c r="D101" i="1" s="1"/>
  <c r="I92" i="1"/>
  <c r="D93" i="1"/>
  <c r="I93" i="1" s="1"/>
  <c r="D102" i="1"/>
  <c r="I102" i="1" s="1"/>
  <c r="I108" i="1"/>
  <c r="D109" i="1"/>
  <c r="D113" i="1" s="1"/>
  <c r="D110" i="1"/>
  <c r="I110" i="1"/>
  <c r="D111" i="1"/>
  <c r="I111" i="1"/>
  <c r="D112" i="1"/>
  <c r="I112" i="1"/>
  <c r="D114" i="1"/>
  <c r="D116" i="1" s="1"/>
  <c r="I116" i="1" s="1"/>
  <c r="I114" i="1"/>
  <c r="D115" i="1"/>
  <c r="I115" i="1" s="1"/>
  <c r="D117" i="1"/>
  <c r="I117" i="1"/>
  <c r="D135" i="1"/>
  <c r="H141" i="1"/>
  <c r="I141" i="1"/>
  <c r="H142" i="1"/>
  <c r="I142" i="1"/>
  <c r="D143" i="1"/>
  <c r="I143" i="1" s="1"/>
  <c r="I150" i="1"/>
  <c r="I151" i="1"/>
  <c r="I152" i="1"/>
  <c r="I156" i="1"/>
  <c r="D157" i="1"/>
  <c r="I157" i="1"/>
  <c r="C162" i="1"/>
  <c r="C174" i="1" s="1"/>
  <c r="D162" i="1"/>
  <c r="C163" i="1"/>
  <c r="D163" i="1"/>
  <c r="D174" i="1" s="1"/>
  <c r="C164" i="1"/>
  <c r="D164" i="1"/>
  <c r="C165" i="1"/>
  <c r="D165" i="1"/>
  <c r="C166" i="1"/>
  <c r="H168" i="1" s="1"/>
  <c r="D166" i="1"/>
  <c r="H166" i="1"/>
  <c r="C167" i="1"/>
  <c r="D167" i="1"/>
  <c r="C168" i="1"/>
  <c r="D168" i="1"/>
  <c r="C169" i="1"/>
  <c r="D169" i="1"/>
  <c r="C170" i="1"/>
  <c r="D170" i="1"/>
  <c r="C171" i="1"/>
  <c r="H173" i="1" s="1"/>
  <c r="D171" i="1"/>
  <c r="C172" i="1"/>
  <c r="D172" i="1"/>
  <c r="C173" i="1"/>
  <c r="D173" i="1"/>
  <c r="B174" i="1"/>
  <c r="F174" i="1"/>
  <c r="I70" i="1" l="1"/>
  <c r="I19" i="1"/>
  <c r="D21" i="1"/>
  <c r="I21" i="1" s="1"/>
  <c r="D103" i="1"/>
  <c r="I101" i="1"/>
  <c r="I103" i="1" s="1"/>
  <c r="I145" i="1"/>
  <c r="D122" i="1"/>
  <c r="I113" i="1"/>
  <c r="D123" i="1"/>
  <c r="I123" i="1" s="1"/>
  <c r="D118" i="1"/>
  <c r="D17" i="1"/>
  <c r="H164" i="1"/>
  <c r="H174" i="1" s="1"/>
  <c r="I109" i="1"/>
  <c r="I118" i="1" s="1"/>
  <c r="D22" i="1"/>
  <c r="I15" i="1"/>
  <c r="D47" i="1"/>
  <c r="D145" i="1"/>
  <c r="D95" i="1"/>
  <c r="I95" i="1" s="1"/>
  <c r="D40" i="1"/>
  <c r="D56" i="1" s="1"/>
  <c r="D60" i="1" s="1"/>
  <c r="D20" i="1"/>
  <c r="I20" i="1" s="1"/>
  <c r="D144" i="1"/>
  <c r="I144" i="1" s="1"/>
  <c r="D94" i="1"/>
  <c r="D26" i="1" l="1"/>
  <c r="I17" i="1"/>
  <c r="I22" i="1" s="1"/>
  <c r="D27" i="1"/>
  <c r="I27" i="1" s="1"/>
  <c r="D49" i="1"/>
  <c r="I47" i="1"/>
  <c r="I49" i="1" s="1"/>
  <c r="I94" i="1"/>
  <c r="I97" i="1" s="1"/>
  <c r="D96" i="1"/>
  <c r="I96" i="1" s="1"/>
  <c r="I40" i="1"/>
  <c r="D42" i="1"/>
  <c r="I122" i="1"/>
  <c r="I124" i="1" s="1"/>
  <c r="D124" i="1"/>
  <c r="I43" i="1" l="1"/>
  <c r="I42" i="1"/>
  <c r="D43" i="1"/>
  <c r="D28" i="1"/>
  <c r="I26" i="1"/>
  <c r="I28" i="1" s="1"/>
  <c r="D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tc={1C784B1C-C820-49CC-B0D0-0FBB75D0859C}</author>
  </authors>
  <commentList>
    <comment ref="A8" authorId="0" shapeId="0" xr:uid="{1C784B1C-C820-49CC-B0D0-0FBB75D0859C}">
      <text>
        <t>[Kommentartråd]
Din versjon av Excel lar deg lese denne kommentartråden. Eventuelle endringer i den vil imidlertid bli fjernet hvis filen åpnes i en nyere versjon av Excel. Finn ut mer: https://go.microsoft.com/fwlink/?linkid=870924
Kommentar:
    [Fjernet omtale], jeg har oppdatert teksten ovenfor vist med blå skrift for å hensynta oppdatert premiesats fra SPK. Tar gjerne en gjennomgang i morgen hvis du har tid.</t>
      </text>
    </comment>
  </commentList>
</comments>
</file>

<file path=xl/sharedStrings.xml><?xml version="1.0" encoding="utf-8"?>
<sst xmlns="http://schemas.openxmlformats.org/spreadsheetml/2006/main" count="452" uniqueCount="91">
  <si>
    <t>Totalt</t>
  </si>
  <si>
    <t>Korrigering av pensjonspremie for 6. termin</t>
  </si>
  <si>
    <t>Desember</t>
  </si>
  <si>
    <t>5. termin</t>
  </si>
  <si>
    <t>November</t>
  </si>
  <si>
    <t>Oktober</t>
  </si>
  <si>
    <t>4. termin</t>
  </si>
  <si>
    <t>September</t>
  </si>
  <si>
    <t>August</t>
  </si>
  <si>
    <t>Korrigering av pensjonspremie for 3. termin</t>
  </si>
  <si>
    <t>Juli</t>
  </si>
  <si>
    <t>Juni</t>
  </si>
  <si>
    <t>Korrigering av pensjonspremie for 2. termin og oppdatering av premiesats med virkning fra 1. mai.</t>
  </si>
  <si>
    <t xml:space="preserve">Mai </t>
  </si>
  <si>
    <t>April</t>
  </si>
  <si>
    <t>Korrigering av pensjonspremie for 1. termin</t>
  </si>
  <si>
    <t>Mars</t>
  </si>
  <si>
    <t>Februar</t>
  </si>
  <si>
    <t>Januar</t>
  </si>
  <si>
    <t>Kommentar</t>
  </si>
  <si>
    <t>Alt. 6 korr.</t>
  </si>
  <si>
    <t>Korrigering konto 542</t>
  </si>
  <si>
    <t>Faktura fra SPK</t>
  </si>
  <si>
    <t>Arbeidsgiverandel av pensjonspremie</t>
  </si>
  <si>
    <t>Medlemsandel av pensjonspremie (2 prosent)</t>
  </si>
  <si>
    <t>Lønnsgrunnlag</t>
  </si>
  <si>
    <t>Måned</t>
  </si>
  <si>
    <t>Oversikt over terminbeløp fra SPK og virksomhetens beregnede pensjonspremie.</t>
  </si>
  <si>
    <t>Kontrollsum betalt faktura 6. termin</t>
  </si>
  <si>
    <t>60xxxx</t>
  </si>
  <si>
    <t>Kredit</t>
  </si>
  <si>
    <t>Bank ut</t>
  </si>
  <si>
    <t>Leverandørgjeld SPK</t>
  </si>
  <si>
    <t>Debet</t>
  </si>
  <si>
    <t>70xxxx</t>
  </si>
  <si>
    <t xml:space="preserve">Debet </t>
  </si>
  <si>
    <t>Beløp</t>
  </si>
  <si>
    <t>Artskonto</t>
  </si>
  <si>
    <t>Statskonto</t>
  </si>
  <si>
    <t>Kontering</t>
  </si>
  <si>
    <t>Tekst</t>
  </si>
  <si>
    <t>Konto</t>
  </si>
  <si>
    <t>Rapportering til statsregnskapet (ved betaling i januar)</t>
  </si>
  <si>
    <t>Bokføring i kontospesifikasjon</t>
  </si>
  <si>
    <t>Betaling av faktura for 6. termin skjer i januar påfølgende år.</t>
  </si>
  <si>
    <t>Kontrollsum</t>
  </si>
  <si>
    <t>5700.72</t>
  </si>
  <si>
    <t>Arbeidsgiveravgift</t>
  </si>
  <si>
    <t>xxxx.01</t>
  </si>
  <si>
    <t>Avstemmingskonto fakturert pensjonspremie fra SPK</t>
  </si>
  <si>
    <t xml:space="preserve">Kredit </t>
  </si>
  <si>
    <t>Pensjonspremie til SPK</t>
  </si>
  <si>
    <t>Rapportering til statsregnskapet</t>
  </si>
  <si>
    <t>Korrigering av avsatt pensjonspremie til SPK for 6. termin. Rapporteres til statsregnskapet i desember.</t>
  </si>
  <si>
    <t xml:space="preserve">Differanse mellom beregnet premie og faktura fra SPK bokføres på artskonto 542. </t>
  </si>
  <si>
    <t>Kontrollsum mottatt faktura 6. termin</t>
  </si>
  <si>
    <t>Avsatt pensjonspremie til SPK (arbeidsgiverandel)</t>
  </si>
  <si>
    <t>Trygdetrekk/pensjonstrekk 2%</t>
  </si>
  <si>
    <t>Bokføring i kontospesifikasjon (leverandørfaktura)</t>
  </si>
  <si>
    <t>Faktura fra SPK for 6. termin viser kr 320 000. Per 31.12. viser konto 263 og konto 281 totalt kr 230 000. For lite beregnet og bokført pensjonspremie utgjør kr 90 000.</t>
  </si>
  <si>
    <t>Mottak av faktura for 6. termin (november og desember måned) i desember med betalingsfrist i januar.</t>
  </si>
  <si>
    <t>Kontrollsum utbetalt lønn desember</t>
  </si>
  <si>
    <t>60xxx</t>
  </si>
  <si>
    <t>Lønn</t>
  </si>
  <si>
    <t>Rapportering til statsregnskapet (ved betaling)</t>
  </si>
  <si>
    <t>Utbetaling av lønn for desember måned</t>
  </si>
  <si>
    <t>Kontrollsum lønn desember</t>
  </si>
  <si>
    <t xml:space="preserve">Arbeidsgiveravgift </t>
  </si>
  <si>
    <t>Forskuddstrekk</t>
  </si>
  <si>
    <t>Lønn fast ansatte</t>
  </si>
  <si>
    <t>Rapportering til statsregnskapet (ved bokføring)</t>
  </si>
  <si>
    <t xml:space="preserve">Vanlig lønnskjøring for desember måned. Grunnlag bruttlønn per måned er kr 1 000 000. Ansatte trekkes 2% i bruttolønn. </t>
  </si>
  <si>
    <t>Kontrollsum utbetalt lønn november</t>
  </si>
  <si>
    <t>Utbetaling av lønn for november måned</t>
  </si>
  <si>
    <t>Kontrollsum lønn november</t>
  </si>
  <si>
    <t>Vanlig lønnskjøring for november måned.  Grunnlag bruttolønn per måned er kr 1 000 000. Ansatte trekkes 2% til pensjonstrekk i bruttolønn.</t>
  </si>
  <si>
    <t>Kontrollsum betalt faktura 1. termin</t>
  </si>
  <si>
    <t>Rapportering til statsregnskapet (ved betaling i april)</t>
  </si>
  <si>
    <t>Betaling av faktura for første termin skjer i april.</t>
  </si>
  <si>
    <t>Korrigering av avsatt pensjonspremie til SPK for 1. termin. Rapporteres til statsregnskapet i mars.</t>
  </si>
  <si>
    <t>Kontrollsum mottatt faktura 1. termin</t>
  </si>
  <si>
    <t>Faktura fra SPK for 1. termin viser kr 230 000. Per 28.02. viser konto 263 og konto 281 totalt kr 240 000. For mye beregnet og bokført pensjonspremie utgjør kr 10 000.</t>
  </si>
  <si>
    <t>Mottak av faktura for 1. termin (januar og februar måned) i mars med betalingsfrist i april.</t>
  </si>
  <si>
    <t>Kontrollsum utbetalt lønn februar</t>
  </si>
  <si>
    <t>Utbetaling av lønn for februar måned</t>
  </si>
  <si>
    <t>Kontrollsum lønn februar</t>
  </si>
  <si>
    <t xml:space="preserve">Vanlig lønnskjøring for februar måned. Grunnlag bruttlønn per måned er kr 1 000 000. Ansatte trekkes 2% i bruttolønn. </t>
  </si>
  <si>
    <t>Kontrollsum utbetalt lønn januar</t>
  </si>
  <si>
    <t>Utbetaling av lønn for januar måned</t>
  </si>
  <si>
    <t>Kontrollsum lønn januar</t>
  </si>
  <si>
    <t>Vanlig lønnskjøring for januar måned.  Grunnlag bruttolønn per måned er kr 1 000 000. Ansatte trekkes 2% til pensjonstrekk i bruttolønn.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</si>
</sst>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sz val="11"/>
      <color rgb="FF000000"/>
      <name val="Aptos Narrow"/>
      <family val="2"/>
      <scheme val="minor"/>
    </font>
    <font>
      <b/>
      <sz val="11"/>
      <color rgb="FF000000"/>
      <name val="Aptos Narrow"/>
      <family val="2"/>
      <scheme val="minor"/>
    </font>
    <font>
      <sz val="11"/>
      <color theme="0" tint="-0.249977111117893"/>
      <name val="Aptos Narrow"/>
      <family val="2"/>
      <scheme val="minor"/>
    </font>
    <font>
      <sz val="11"/>
      <name val="Aptos Narrow"/>
      <family val="2"/>
      <scheme val="minor"/>
    </font>
    <font>
      <sz val="12"/>
      <color theme="1"/>
      <name val="Aptos Narrow"/>
      <family val="2"/>
      <scheme val="minor"/>
    </font>
    <font>
      <b/>
      <sz val="14"/>
      <color theme="1"/>
      <name val="Aptos Narrow"/>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
      <patternFill patternType="solid">
        <fgColor rgb="FFD9E1F2"/>
        <bgColor rgb="FF000000"/>
      </patternFill>
    </fill>
    <fill>
      <patternFill patternType="solid">
        <fgColor theme="0" tint="-0.249977111117893"/>
        <bgColor indexed="64"/>
      </patternFill>
    </fill>
    <fill>
      <patternFill patternType="solid">
        <fgColor rgb="FFFFFF9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87">
    <xf numFmtId="0" fontId="0" fillId="0" borderId="0" xfId="0"/>
    <xf numFmtId="0" fontId="0" fillId="0" borderId="0" xfId="0" applyAlignment="1">
      <alignment horizontal="left"/>
    </xf>
    <xf numFmtId="3" fontId="3" fillId="2" borderId="1" xfId="0" applyNumberFormat="1" applyFont="1" applyFill="1" applyBorder="1"/>
    <xf numFmtId="0" fontId="3" fillId="2" borderId="1" xfId="0" applyFont="1" applyFill="1" applyBorder="1"/>
    <xf numFmtId="3" fontId="2" fillId="0" borderId="1" xfId="0" applyNumberFormat="1" applyFont="1" applyBorder="1"/>
    <xf numFmtId="0" fontId="2" fillId="0" borderId="1" xfId="0" applyFont="1" applyBorder="1"/>
    <xf numFmtId="0" fontId="3" fillId="6" borderId="1" xfId="0" applyFont="1" applyFill="1" applyBorder="1"/>
    <xf numFmtId="0" fontId="3" fillId="6" borderId="1" xfId="0" applyFont="1" applyFill="1" applyBorder="1" applyAlignment="1">
      <alignment wrapText="1"/>
    </xf>
    <xf numFmtId="0" fontId="1" fillId="0" borderId="0" xfId="0" applyFont="1"/>
    <xf numFmtId="0" fontId="1" fillId="0" borderId="0" xfId="0" applyFont="1" applyAlignment="1">
      <alignment horizontal="left"/>
    </xf>
    <xf numFmtId="0" fontId="0" fillId="0" borderId="4" xfId="0" applyBorder="1"/>
    <xf numFmtId="3" fontId="0" fillId="0" borderId="4" xfId="0" applyNumberFormat="1" applyBorder="1"/>
    <xf numFmtId="0" fontId="0" fillId="0" borderId="3" xfId="0" applyBorder="1"/>
    <xf numFmtId="0" fontId="0" fillId="0" borderId="2" xfId="0" applyBorder="1"/>
    <xf numFmtId="0" fontId="0" fillId="0" borderId="4" xfId="0" applyBorder="1" applyAlignment="1">
      <alignment horizontal="left"/>
    </xf>
    <xf numFmtId="0" fontId="0" fillId="0" borderId="5" xfId="0" applyBorder="1"/>
    <xf numFmtId="0" fontId="0" fillId="0" borderId="6" xfId="0" applyBorder="1"/>
    <xf numFmtId="3" fontId="0" fillId="0" borderId="6" xfId="0" applyNumberFormat="1" applyBorder="1"/>
    <xf numFmtId="0" fontId="0" fillId="0" borderId="7" xfId="0" applyBorder="1"/>
    <xf numFmtId="0" fontId="0" fillId="0" borderId="6" xfId="0" applyBorder="1" applyAlignment="1">
      <alignment horizontal="left"/>
    </xf>
    <xf numFmtId="0" fontId="0" fillId="0" borderId="8" xfId="0" applyBorder="1"/>
    <xf numFmtId="3" fontId="0" fillId="7" borderId="0" xfId="0" applyNumberFormat="1" applyFill="1"/>
    <xf numFmtId="0" fontId="0" fillId="7" borderId="0" xfId="0" applyFill="1"/>
    <xf numFmtId="0" fontId="0" fillId="7" borderId="9" xfId="0" applyFill="1" applyBorder="1"/>
    <xf numFmtId="3" fontId="0" fillId="0" borderId="0" xfId="0" applyNumberFormat="1"/>
    <xf numFmtId="0" fontId="0" fillId="0" borderId="9" xfId="0" applyBorder="1"/>
    <xf numFmtId="0" fontId="4" fillId="7" borderId="0" xfId="0" applyFont="1" applyFill="1"/>
    <xf numFmtId="3" fontId="0" fillId="8" borderId="0" xfId="0" applyNumberFormat="1" applyFill="1"/>
    <xf numFmtId="0" fontId="0" fillId="8" borderId="0" xfId="0" applyFill="1"/>
    <xf numFmtId="0" fontId="0" fillId="8" borderId="9" xfId="0" applyFill="1" applyBorder="1"/>
    <xf numFmtId="0" fontId="0" fillId="8" borderId="8" xfId="0" applyFill="1" applyBorder="1"/>
    <xf numFmtId="0" fontId="1" fillId="0" borderId="8" xfId="0" applyFont="1" applyBorder="1"/>
    <xf numFmtId="0" fontId="1" fillId="0" borderId="10" xfId="0" applyFont="1" applyBorder="1"/>
    <xf numFmtId="0" fontId="1" fillId="0" borderId="11" xfId="0" applyFont="1" applyBorder="1"/>
    <xf numFmtId="0" fontId="1" fillId="0" borderId="11" xfId="0" applyFont="1" applyBorder="1" applyAlignment="1">
      <alignment horizontal="right"/>
    </xf>
    <xf numFmtId="0" fontId="1" fillId="0" borderId="12" xfId="0" applyFont="1" applyBorder="1"/>
    <xf numFmtId="0" fontId="1" fillId="0" borderId="11" xfId="0" applyFont="1" applyBorder="1" applyAlignment="1">
      <alignment horizontal="left"/>
    </xf>
    <xf numFmtId="0" fontId="1" fillId="0" borderId="2" xfId="0" applyFont="1" applyBorder="1"/>
    <xf numFmtId="0" fontId="1" fillId="0" borderId="4" xfId="0" applyFont="1" applyBorder="1"/>
    <xf numFmtId="0" fontId="1" fillId="0" borderId="3" xfId="0" applyFont="1" applyBorder="1"/>
    <xf numFmtId="0" fontId="1" fillId="0" borderId="4" xfId="0" applyFont="1" applyBorder="1" applyAlignment="1">
      <alignment horizontal="left"/>
    </xf>
    <xf numFmtId="0" fontId="0" fillId="8" borderId="0" xfId="0" applyFill="1" applyAlignment="1">
      <alignment horizontal="left"/>
    </xf>
    <xf numFmtId="3" fontId="1" fillId="0" borderId="11" xfId="0" applyNumberFormat="1" applyFont="1" applyBorder="1"/>
    <xf numFmtId="0" fontId="5" fillId="0" borderId="0" xfId="0" applyFont="1"/>
    <xf numFmtId="3" fontId="5" fillId="0" borderId="0" xfId="0" applyNumberFormat="1" applyFont="1"/>
    <xf numFmtId="0" fontId="5" fillId="0" borderId="0" xfId="0" applyFont="1" applyAlignment="1">
      <alignment horizontal="left"/>
    </xf>
    <xf numFmtId="0" fontId="5" fillId="0" borderId="9" xfId="0" applyFont="1" applyBorder="1"/>
    <xf numFmtId="0" fontId="0" fillId="0" borderId="10" xfId="0" applyBorder="1"/>
    <xf numFmtId="0" fontId="0" fillId="0" borderId="11" xfId="0" applyBorder="1"/>
    <xf numFmtId="3" fontId="0" fillId="0" borderId="11" xfId="0" applyNumberFormat="1" applyBorder="1"/>
    <xf numFmtId="0" fontId="0" fillId="0" borderId="11" xfId="0" applyBorder="1" applyAlignment="1">
      <alignment horizontal="left"/>
    </xf>
    <xf numFmtId="0" fontId="0" fillId="0" borderId="12" xfId="0" applyBorder="1"/>
    <xf numFmtId="0" fontId="1" fillId="0" borderId="5" xfId="0" applyFont="1" applyBorder="1"/>
    <xf numFmtId="0" fontId="1" fillId="0" borderId="6" xfId="0" applyFont="1" applyBorder="1"/>
    <xf numFmtId="0" fontId="1" fillId="0" borderId="6" xfId="0" applyFont="1" applyBorder="1" applyAlignment="1">
      <alignment horizontal="left"/>
    </xf>
    <xf numFmtId="0" fontId="1" fillId="0" borderId="7" xfId="0" applyFont="1" applyBorder="1"/>
    <xf numFmtId="3" fontId="1" fillId="0" borderId="4" xfId="0" applyNumberFormat="1" applyFont="1" applyBorder="1"/>
    <xf numFmtId="0" fontId="5" fillId="8" borderId="9" xfId="0" applyFont="1" applyFill="1" applyBorder="1"/>
    <xf numFmtId="0" fontId="2" fillId="8" borderId="9" xfId="0" applyFont="1" applyFill="1" applyBorder="1"/>
    <xf numFmtId="0" fontId="6" fillId="0" borderId="8" xfId="0" applyFont="1" applyBorder="1"/>
    <xf numFmtId="0" fontId="6" fillId="0" borderId="0" xfId="0" applyFont="1"/>
    <xf numFmtId="0" fontId="6" fillId="0" borderId="0" xfId="0" applyFont="1" applyAlignment="1">
      <alignment horizontal="left"/>
    </xf>
    <xf numFmtId="0" fontId="6" fillId="0" borderId="9" xfId="0" applyFont="1" applyBorder="1"/>
    <xf numFmtId="3" fontId="6" fillId="0" borderId="0" xfId="0" applyNumberFormat="1" applyFont="1"/>
    <xf numFmtId="0" fontId="6" fillId="0" borderId="8" xfId="0" applyFont="1" applyBorder="1" applyAlignment="1">
      <alignment horizontal="left"/>
    </xf>
    <xf numFmtId="0" fontId="6" fillId="0" borderId="9" xfId="0" applyFont="1" applyBorder="1" applyAlignment="1">
      <alignment horizontal="left"/>
    </xf>
    <xf numFmtId="0" fontId="7" fillId="0" borderId="0" xfId="0" applyFont="1"/>
    <xf numFmtId="0" fontId="2" fillId="5" borderId="1" xfId="0" applyFont="1" applyFill="1" applyBorder="1"/>
    <xf numFmtId="0" fontId="0" fillId="4" borderId="1" xfId="0" applyFill="1" applyBorder="1"/>
    <xf numFmtId="0" fontId="2" fillId="3" borderId="1" xfId="0" applyFont="1" applyFill="1" applyBorder="1"/>
    <xf numFmtId="0" fontId="0" fillId="2" borderId="1" xfId="0" applyFill="1" applyBorder="1"/>
    <xf numFmtId="3" fontId="2" fillId="5" borderId="3" xfId="0" applyNumberFormat="1" applyFont="1" applyFill="1" applyBorder="1"/>
    <xf numFmtId="3" fontId="2" fillId="5" borderId="2" xfId="0" applyNumberFormat="1" applyFont="1" applyFill="1" applyBorder="1"/>
    <xf numFmtId="3" fontId="2" fillId="5" borderId="3" xfId="0" applyNumberFormat="1" applyFont="1" applyFill="1" applyBorder="1" applyAlignment="1">
      <alignment horizontal="right"/>
    </xf>
    <xf numFmtId="3" fontId="2" fillId="5" borderId="2" xfId="0" applyNumberFormat="1" applyFont="1" applyFill="1" applyBorder="1" applyAlignment="1">
      <alignment horizontal="right"/>
    </xf>
    <xf numFmtId="0" fontId="2" fillId="5" borderId="1" xfId="0" applyFont="1" applyFill="1" applyBorder="1" applyAlignment="1">
      <alignment wrapText="1"/>
    </xf>
    <xf numFmtId="0" fontId="0" fillId="4" borderId="1" xfId="0" applyFill="1" applyBorder="1" applyAlignment="1">
      <alignment wrapText="1"/>
    </xf>
    <xf numFmtId="3" fontId="3" fillId="3" borderId="3" xfId="0" applyNumberFormat="1" applyFont="1" applyFill="1" applyBorder="1"/>
    <xf numFmtId="0" fontId="3" fillId="3" borderId="2" xfId="0" applyFont="1" applyFill="1" applyBorder="1"/>
    <xf numFmtId="0" fontId="3" fillId="6" borderId="1" xfId="0" applyFont="1" applyFill="1" applyBorder="1"/>
    <xf numFmtId="0" fontId="1" fillId="0" borderId="1" xfId="0" applyFont="1" applyBorder="1"/>
    <xf numFmtId="3" fontId="3" fillId="3" borderId="2" xfId="0" applyNumberFormat="1" applyFont="1" applyFill="1" applyBorder="1"/>
    <xf numFmtId="0" fontId="7" fillId="0" borderId="12" xfId="0" applyFont="1" applyBorder="1" applyAlignment="1">
      <alignment wrapText="1"/>
    </xf>
    <xf numFmtId="0" fontId="0" fillId="0" borderId="11" xfId="0" applyBorder="1" applyAlignment="1">
      <alignment wrapText="1"/>
    </xf>
    <xf numFmtId="0" fontId="0" fillId="0" borderId="10" xfId="0" applyBorder="1" applyAlignment="1">
      <alignment wrapText="1"/>
    </xf>
    <xf numFmtId="0" fontId="3" fillId="6" borderId="1" xfId="0" applyFont="1" applyFill="1" applyBorder="1" applyAlignment="1">
      <alignment wrapText="1"/>
    </xf>
    <xf numFmtId="0" fontId="1"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17318</xdr:colOff>
      <xdr:row>0</xdr:row>
      <xdr:rowOff>0</xdr:rowOff>
    </xdr:from>
    <xdr:to>
      <xdr:col>12</xdr:col>
      <xdr:colOff>0</xdr:colOff>
      <xdr:row>7</xdr:row>
      <xdr:rowOff>3175000</xdr:rowOff>
    </xdr:to>
    <xdr:sp macro="" textlink="">
      <xdr:nvSpPr>
        <xdr:cNvPr id="2" name="TekstSylinder 1">
          <a:extLst>
            <a:ext uri="{FF2B5EF4-FFF2-40B4-BE49-F238E27FC236}">
              <a16:creationId xmlns:a16="http://schemas.microsoft.com/office/drawing/2014/main" id="{9BFFEDA5-DF89-47A8-BDA6-1ABB0EC1D11A}"/>
            </a:ext>
          </a:extLst>
        </xdr:cNvPr>
        <xdr:cNvSpPr txBox="1"/>
      </xdr:nvSpPr>
      <xdr:spPr>
        <a:xfrm>
          <a:off x="17318" y="0"/>
          <a:ext cx="9583882" cy="147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nb-NO" sz="1400" b="1" i="0" u="none" strike="noStrike">
              <a:solidFill>
                <a:schemeClr val="dk1"/>
              </a:solidFill>
              <a:effectLst/>
              <a:latin typeface="+mn-lt"/>
              <a:ea typeface="+mn-ea"/>
              <a:cs typeface="+mn-cs"/>
            </a:rPr>
            <a:t>EKSEMPEL PÅ REGNSKAPSFØRING AV PENSJONSPREMIE BETALT TIL</a:t>
          </a:r>
          <a:r>
            <a:rPr lang="nb-NO" sz="1400" b="1" i="0" u="none" strike="noStrike" baseline="0">
              <a:solidFill>
                <a:schemeClr val="dk1"/>
              </a:solidFill>
              <a:effectLst/>
              <a:latin typeface="+mn-lt"/>
              <a:ea typeface="+mn-ea"/>
              <a:cs typeface="+mn-cs"/>
            </a:rPr>
            <a:t> </a:t>
          </a:r>
          <a:r>
            <a:rPr lang="nb-NO" sz="1400" b="1" i="0" u="none" strike="noStrike">
              <a:solidFill>
                <a:schemeClr val="dk1"/>
              </a:solidFill>
              <a:effectLst/>
              <a:latin typeface="+mn-lt"/>
              <a:ea typeface="+mn-ea"/>
              <a:cs typeface="+mn-cs"/>
            </a:rPr>
            <a:t>SPK FOR BRUTTOBUDSJETTERTE</a:t>
          </a:r>
          <a:r>
            <a:rPr lang="nb-NO" sz="1400" b="1" i="0" u="none" strike="noStrike" baseline="0">
              <a:solidFill>
                <a:schemeClr val="dk1"/>
              </a:solidFill>
              <a:effectLst/>
              <a:latin typeface="+mn-lt"/>
              <a:ea typeface="+mn-ea"/>
              <a:cs typeface="+mn-cs"/>
            </a:rPr>
            <a:t> </a:t>
          </a:r>
          <a:r>
            <a:rPr lang="nb-NO" sz="1400" b="1" i="0" u="none" strike="noStrike">
              <a:solidFill>
                <a:schemeClr val="dk1"/>
              </a:solidFill>
              <a:effectLst/>
              <a:latin typeface="+mn-lt"/>
              <a:ea typeface="+mn-ea"/>
              <a:cs typeface="+mn-cs"/>
            </a:rPr>
            <a:t>VIRKSOMHETER</a:t>
          </a:r>
          <a:endParaRPr lang="nb-NO" sz="1400" b="1" i="0" u="none" strike="noStrike">
            <a:solidFill>
              <a:sysClr val="windowText" lastClr="000000"/>
            </a:solidFill>
            <a:effectLst/>
            <a:latin typeface="+mn-lt"/>
            <a:ea typeface="+mn-ea"/>
            <a:cs typeface="+mn-cs"/>
          </a:endParaRPr>
        </a:p>
        <a:p>
          <a:pPr marL="0" indent="0"/>
          <a:endParaRPr lang="nb-NO" sz="1400" b="1" i="0" u="none" strike="noStrike">
            <a:solidFill>
              <a:schemeClr val="dk1"/>
            </a:solidFill>
            <a:effectLst/>
            <a:latin typeface="+mn-lt"/>
            <a:ea typeface="+mn-ea"/>
            <a:cs typeface="+mn-cs"/>
          </a:endParaRPr>
        </a:p>
        <a:p>
          <a:pPr marL="0" indent="0"/>
          <a:r>
            <a:rPr lang="nb-NO" sz="1200" b="0" i="0" u="none" strike="noStrike">
              <a:solidFill>
                <a:sysClr val="windowText" lastClr="000000"/>
              </a:solidFill>
              <a:effectLst/>
              <a:latin typeface="+mn-lt"/>
              <a:ea typeface="+mn-ea"/>
              <a:cs typeface="+mn-cs"/>
            </a:rPr>
            <a:t>Virksomheten bokfører og rapporterer arbeidsgiverandelen av pensjonspremien til statsregnskapet i forbindelse med lønnskjøring hver måned etter individuelt estimert sats fra Statens pensjonskasse (SPK), her 10 prosent. Det samme gjelder medlemsandelen</a:t>
          </a:r>
          <a:r>
            <a:rPr lang="nb-NO" sz="1200" b="0" i="0" u="none" strike="noStrike" baseline="0">
              <a:solidFill>
                <a:sysClr val="windowText" lastClr="000000"/>
              </a:solidFill>
              <a:effectLst/>
              <a:latin typeface="+mn-lt"/>
              <a:ea typeface="+mn-ea"/>
              <a:cs typeface="+mn-cs"/>
            </a:rPr>
            <a:t> av pensjonspremien på 2 prosent. Talleksempelet tar utgangspunkt i en virksomhet som kun har bevilgning på ett kapittel og en post.</a:t>
          </a:r>
          <a:r>
            <a:rPr lang="nb-NO" sz="1200" b="0" i="0" u="none" strike="noStrike">
              <a:solidFill>
                <a:sysClr val="windowText" lastClr="000000"/>
              </a:solidFill>
              <a:effectLst/>
              <a:latin typeface="+mn-lt"/>
              <a:ea typeface="+mn-ea"/>
              <a:cs typeface="+mn-cs"/>
            </a:rPr>
            <a:t>         </a:t>
          </a:r>
        </a:p>
        <a:p>
          <a:pPr marL="0" indent="0"/>
          <a:endParaRPr lang="nb-NO" sz="1200" b="0" i="0" u="none" strike="noStrike">
            <a:solidFill>
              <a:sysClr val="windowText" lastClr="000000"/>
            </a:solidFill>
            <a:effectLst/>
            <a:latin typeface="+mn-lt"/>
            <a:ea typeface="+mn-ea"/>
            <a:cs typeface="+mn-cs"/>
          </a:endParaRPr>
        </a:p>
        <a:p>
          <a:pPr marL="0" indent="0"/>
          <a:r>
            <a:rPr lang="nb-NO" sz="1200" b="0" i="0" u="none" strike="noStrike">
              <a:solidFill>
                <a:sysClr val="windowText" lastClr="000000"/>
              </a:solidFill>
              <a:effectLst/>
              <a:latin typeface="+mn-lt"/>
              <a:ea typeface="+mn-ea"/>
              <a:cs typeface="+mn-cs"/>
            </a:rPr>
            <a:t>Ved månedlig rapportering til statsregnskapet vil avsatt ikke betalt pensjonspremie (både medlemsandel og arbeidsgiverandel) til SPK inngå i mellomværende med statskassen.   </a:t>
          </a:r>
        </a:p>
        <a:p>
          <a:pPr marL="0" indent="0"/>
          <a:endParaRPr lang="nb-NO" sz="1200" b="0" i="0" u="none" strike="noStrike">
            <a:solidFill>
              <a:sysClr val="windowText" lastClr="000000"/>
            </a:solidFill>
            <a:effectLst/>
            <a:latin typeface="+mn-lt"/>
            <a:ea typeface="+mn-ea"/>
            <a:cs typeface="+mn-cs"/>
          </a:endParaRPr>
        </a:p>
        <a:p>
          <a:pPr marL="0" indent="0"/>
          <a:r>
            <a:rPr lang="nb-NO" sz="1200" b="0" i="0" u="none" strike="noStrike">
              <a:solidFill>
                <a:sysClr val="windowText" lastClr="000000"/>
              </a:solidFill>
              <a:effectLst/>
              <a:latin typeface="+mn-lt"/>
              <a:ea typeface="+mn-ea"/>
              <a:cs typeface="+mn-cs"/>
            </a:rPr>
            <a:t>Virksomheten mottar seks fakturaer fra SPK i året (hver faktura gjelder to måneder).  Faktura for 6. termin forfaller til betaling i januar påfølgende år. Ved mottak av faktura fra SPK for en termin, bokføres denne slik at utgiftsført pensjonspremie for terminen blir lik fakturert premie. Også beregnet arbeidsgiveravgift av arbeidsgiverandelen av premien korrigeres ved bokføring av faktura fra SPK. </a:t>
          </a:r>
        </a:p>
        <a:p>
          <a:pPr marL="0" indent="0"/>
          <a:endParaRPr lang="nb-NO" sz="12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0" i="0" u="none" strike="noStrike">
              <a:solidFill>
                <a:sysClr val="windowText" lastClr="000000"/>
              </a:solidFill>
              <a:effectLst/>
              <a:latin typeface="+mn-lt"/>
              <a:ea typeface="+mn-ea"/>
              <a:cs typeface="+mn-cs"/>
            </a:rPr>
            <a:t>SPK sender ut en oppdatert premiesats mot slutten av februar som virksomheten kan legge inn i lønnssystemet som grunnlag for fremtidig avsetning for pensjonspremie.</a:t>
          </a:r>
          <a:r>
            <a:rPr lang="nb-NO" sz="1200" b="0" i="0" u="none" strike="noStrike" baseline="0">
              <a:solidFill>
                <a:sysClr val="windowText" lastClr="000000"/>
              </a:solidFill>
              <a:effectLst/>
              <a:latin typeface="+mn-lt"/>
              <a:ea typeface="+mn-ea"/>
              <a:cs typeface="+mn-cs"/>
            </a:rPr>
            <a:t> I talleksempelet nedenfor har virksomheten oppdatert premiesatsen i lønnssystemet med virkning fra 1. mai. Opprinnelig estimert sats fra SPK for arbeidsgiverandelen av pensjonspremien var 10 prosent mens oppdatert estimert sats fra SPK var 9,5 prosent.</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0" i="0" u="none" strike="noStrike" baseline="0">
              <a:solidFill>
                <a:sysClr val="windowText" lastClr="000000"/>
              </a:solidFill>
              <a:effectLst/>
              <a:latin typeface="+mn-lt"/>
              <a:ea typeface="+mn-ea"/>
              <a:cs typeface="+mn-cs"/>
            </a:rPr>
            <a:t>Under talleksempelet nedenfor finner du en tilhørende oversikt over terminbeløp fra SPK og virksomhetens beregnede pensjonspremie. </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0" i="0" u="none" strike="noStrike" baseline="0">
              <a:solidFill>
                <a:sysClr val="windowText" lastClr="000000"/>
              </a:solidFill>
              <a:effectLst/>
              <a:latin typeface="+mn-lt"/>
              <a:ea typeface="+mn-ea"/>
              <a:cs typeface="+mn-cs"/>
            </a:rPr>
            <a:t>Virksomheter som fører periodisert regnskap etter de statlige regnskapsstandardene (SRS) foretar også avsetning for feriepenger, men dette er ikke vist i talleksempelet nedenfor.</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400" b="1" i="0" u="none" strike="noStrike" baseline="0">
              <a:solidFill>
                <a:sysClr val="windowText" lastClr="000000"/>
              </a:solidFill>
              <a:effectLst/>
              <a:latin typeface="+mn-lt"/>
              <a:ea typeface="+mn-ea"/>
              <a:cs typeface="+mn-cs"/>
            </a:rPr>
            <a:t>SPK har gjennomført tiltak som følge av konflikten i lønnsoppgjøret 2024 som påvirker premiefaktura for 6. termin 2024</a:t>
          </a:r>
        </a:p>
        <a:p>
          <a:pPr marL="0" marR="0" lvl="0" indent="0" defTabSz="914400" eaLnBrk="1" fontAlgn="auto" latinLnBrk="0" hangingPunct="1">
            <a:lnSpc>
              <a:spcPct val="100000"/>
            </a:lnSpc>
            <a:spcBef>
              <a:spcPts val="0"/>
            </a:spcBef>
            <a:spcAft>
              <a:spcPts val="0"/>
            </a:spcAft>
            <a:buClrTx/>
            <a:buSzTx/>
            <a:buFontTx/>
            <a:buNone/>
            <a:tabLst/>
            <a:defRPr/>
          </a:pPr>
          <a:endParaRPr lang="nb-NO" sz="12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200" baseline="0">
              <a:solidFill>
                <a:schemeClr val="dk1"/>
              </a:solidFill>
              <a:effectLst/>
              <a:latin typeface="+mn-lt"/>
              <a:ea typeface="+mn-ea"/>
              <a:cs typeface="+mn-cs"/>
            </a:rPr>
            <a:t>Ingen virksomheter vil kunne utbetale hele resultatet av lønsoppgjøret for 2024 på novemberlønn. Dette skyldes at hovedlønn for november utbetales 12. november, som er før Rikslønnsnemdas kjennelser i konfliktene mellom staten og Akadermikerne, Unio og LO. Uten kompenserende tiltak ville dette medført at pensjonspremien for 2024 ville bli for lav, og pensjonspremien for 2025 tilsvarende for høy. For å motvirke dette på enklest mulig måte, vil SPK for 2024 utstede en annerledes premiefaktura for 6. termin enn tidligere år. </a:t>
          </a:r>
          <a:r>
            <a:rPr lang="nb-NO" sz="1200">
              <a:solidFill>
                <a:schemeClr val="dk1"/>
              </a:solidFill>
              <a:effectLst/>
              <a:latin typeface="+mn-lt"/>
              <a:ea typeface="+mn-ea"/>
              <a:cs typeface="+mn-cs"/>
            </a:rPr>
            <a:t>Premiefakturaen for 6. termin vil i tillegg til de ordinære premieelementene inneholde en linje for estimert premie for lønnsoppgjøret 2024. Pensjonspremie i premiefakturaen for 6. termin vil beregnes på grunnlag av en oppdatert prognose for pensjonspremie for 2024 som ble sendt til virksomhetene 24. september 2024. Denne finner du under Min virksomhet på hjemmesiden til SPK. Den oppdaterte prognosen legger til grunn lik lønnsvekst for alle ansatte i virksomheten lik årslønnsveksten avtalt mellom staten og YS Stat (5,2 prosent), som igjen er lik avtalt årslønnsvekst for 2024 i frontfaget. </a:t>
          </a:r>
          <a:r>
            <a:rPr lang="nb-NO" sz="1100">
              <a:solidFill>
                <a:sysClr val="windowText" lastClr="000000"/>
              </a:solidFill>
              <a:effectLst/>
              <a:latin typeface="+mn-lt"/>
              <a:ea typeface="+mn-ea"/>
              <a:cs typeface="+mn-cs"/>
            </a:rPr>
            <a:t>Pensjonspremie i fakturaen for 6. termin 2024 beregnes ved å ta oppdatert prognose for pensjonspremie 2024 fra 24. september minus pensjonspremie i de ordinære premiefakturaene for 1. til 5. termin</a:t>
          </a:r>
          <a:r>
            <a:rPr lang="nb-NO" sz="1100" baseline="0">
              <a:solidFill>
                <a:sysClr val="windowText" lastClr="000000"/>
              </a:solidFill>
              <a:effectLst/>
              <a:latin typeface="+mn-lt"/>
              <a:ea typeface="+mn-ea"/>
              <a:cs typeface="+mn-cs"/>
            </a:rPr>
            <a:t> 2024.</a:t>
          </a:r>
          <a:endParaRPr lang="nb-NO" sz="12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2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1200" b="0" i="0" u="none" strike="noStrike" baseline="0">
            <a:solidFill>
              <a:schemeClr val="tx2"/>
            </a:solidFill>
            <a:effectLst/>
            <a:latin typeface="+mn-lt"/>
            <a:ea typeface="+mn-ea"/>
            <a:cs typeface="+mn-cs"/>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8" dT="2022-04-11T11:29:04.80" personId="{00000000-0000-0000-0000-000000000000}" id="{1C784B1C-C820-49CC-B0D0-0FBB75D0859C}">
    <text>[Fjernet omtale], jeg har oppdatert teksten ovenfor vist med blå skrift for å hensynta oppdatert premiesats fra SPK. Tar gjerne en gjennomgang i morgen hvis du har tid.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DB092-E836-4497-8CA6-A661A4067FF7}">
  <dimension ref="A1:N174"/>
  <sheetViews>
    <sheetView tabSelected="1" workbookViewId="0">
      <selection activeCell="R7" sqref="R7"/>
    </sheetView>
  </sheetViews>
  <sheetFormatPr baseColWidth="10" defaultColWidth="11.42578125" defaultRowHeight="15" x14ac:dyDescent="0.25"/>
  <cols>
    <col min="2" max="2" width="15" style="1" customWidth="1"/>
    <col min="3" max="3" width="49.7109375" customWidth="1"/>
    <col min="8" max="8" width="12.28515625" customWidth="1"/>
    <col min="12" max="12" width="23.140625" customWidth="1"/>
  </cols>
  <sheetData>
    <row r="1" spans="1:12" s="66" customFormat="1" ht="18.75" x14ac:dyDescent="0.3">
      <c r="A1" s="82"/>
      <c r="B1" s="83"/>
      <c r="C1" s="83"/>
      <c r="D1" s="83"/>
      <c r="E1" s="83"/>
      <c r="F1" s="83"/>
      <c r="G1" s="83"/>
      <c r="H1" s="83"/>
      <c r="I1" s="83"/>
      <c r="J1" s="83"/>
      <c r="K1" s="83"/>
      <c r="L1" s="84"/>
    </row>
    <row r="2" spans="1:12" s="66" customFormat="1" ht="18.75" x14ac:dyDescent="0.3">
      <c r="A2" s="65"/>
      <c r="B2" s="61"/>
      <c r="C2" s="61"/>
      <c r="D2" s="61"/>
      <c r="E2" s="61"/>
      <c r="F2" s="61"/>
      <c r="G2" s="61"/>
      <c r="H2" s="61"/>
      <c r="I2" s="61"/>
      <c r="J2" s="61"/>
      <c r="K2" s="61"/>
      <c r="L2" s="64"/>
    </row>
    <row r="3" spans="1:12" ht="15.75" x14ac:dyDescent="0.25">
      <c r="A3" s="65"/>
      <c r="B3" s="61"/>
      <c r="C3" s="61"/>
      <c r="D3" s="61"/>
      <c r="E3" s="61"/>
      <c r="F3" s="61"/>
      <c r="G3" s="61"/>
      <c r="H3" s="61"/>
      <c r="I3" s="61"/>
      <c r="J3" s="61"/>
      <c r="K3" s="61"/>
      <c r="L3" s="64"/>
    </row>
    <row r="4" spans="1:12" ht="15.75" x14ac:dyDescent="0.25">
      <c r="A4" s="62"/>
      <c r="B4" s="61"/>
      <c r="C4" s="60"/>
      <c r="D4" s="63"/>
      <c r="E4" s="60"/>
      <c r="F4" s="60"/>
      <c r="G4" s="60"/>
      <c r="H4" s="60"/>
      <c r="I4" s="63"/>
      <c r="J4" s="60"/>
      <c r="K4" s="60"/>
      <c r="L4" s="59"/>
    </row>
    <row r="5" spans="1:12" ht="15.75" x14ac:dyDescent="0.25">
      <c r="A5" s="62"/>
      <c r="B5" s="61"/>
      <c r="C5" s="60"/>
      <c r="D5" s="63"/>
      <c r="E5" s="60"/>
      <c r="F5" s="60"/>
      <c r="G5" s="60"/>
      <c r="H5" s="60"/>
      <c r="I5" s="63"/>
      <c r="J5" s="60"/>
      <c r="K5" s="60"/>
      <c r="L5" s="59"/>
    </row>
    <row r="6" spans="1:12" ht="15.75" x14ac:dyDescent="0.25">
      <c r="A6" s="62"/>
      <c r="B6" s="61"/>
      <c r="C6" s="60"/>
      <c r="D6" s="63"/>
      <c r="E6" s="60"/>
      <c r="F6" s="60"/>
      <c r="G6" s="60"/>
      <c r="H6" s="60"/>
      <c r="I6" s="63"/>
      <c r="J6" s="60"/>
      <c r="K6" s="60"/>
      <c r="L6" s="59"/>
    </row>
    <row r="7" spans="1:12" ht="15.75" x14ac:dyDescent="0.25">
      <c r="A7" s="62"/>
      <c r="B7" s="61"/>
      <c r="C7" s="60"/>
      <c r="D7" s="63"/>
      <c r="E7" s="60"/>
      <c r="F7" s="60"/>
      <c r="G7" s="60"/>
      <c r="H7" s="60"/>
      <c r="I7" s="63"/>
      <c r="J7" s="60"/>
      <c r="K7" s="60"/>
      <c r="L7" s="59"/>
    </row>
    <row r="8" spans="1:12" ht="15.75" x14ac:dyDescent="0.25">
      <c r="A8" s="62"/>
      <c r="B8" s="61"/>
      <c r="C8" s="60"/>
      <c r="D8" s="60"/>
      <c r="E8" s="60"/>
      <c r="F8" s="60"/>
      <c r="G8" s="60"/>
      <c r="H8" s="60"/>
      <c r="I8" s="60"/>
      <c r="J8" s="60"/>
      <c r="K8" s="60"/>
      <c r="L8" s="59"/>
    </row>
    <row r="9" spans="1:12" s="8" customFormat="1" x14ac:dyDescent="0.25">
      <c r="A9" s="39" t="s">
        <v>90</v>
      </c>
      <c r="B9" s="40"/>
      <c r="C9" s="38"/>
      <c r="D9" s="56"/>
      <c r="E9" s="38"/>
      <c r="F9" s="38"/>
      <c r="G9" s="38"/>
      <c r="H9" s="38"/>
      <c r="I9" s="38"/>
      <c r="J9" s="38"/>
      <c r="K9" s="38"/>
      <c r="L9" s="37"/>
    </row>
    <row r="10" spans="1:12" s="8" customFormat="1" x14ac:dyDescent="0.25">
      <c r="A10" s="39" t="s">
        <v>43</v>
      </c>
      <c r="B10" s="40"/>
      <c r="C10" s="38"/>
      <c r="D10" s="38"/>
      <c r="E10" s="38"/>
      <c r="F10" s="39" t="s">
        <v>70</v>
      </c>
      <c r="G10" s="38"/>
      <c r="H10" s="38"/>
      <c r="I10" s="38"/>
      <c r="J10" s="38"/>
      <c r="K10" s="38"/>
      <c r="L10" s="37"/>
    </row>
    <row r="11" spans="1:12" x14ac:dyDescent="0.25">
      <c r="A11" s="35" t="s">
        <v>39</v>
      </c>
      <c r="B11" s="36" t="s">
        <v>41</v>
      </c>
      <c r="C11" s="33" t="s">
        <v>40</v>
      </c>
      <c r="D11" s="34" t="s">
        <v>36</v>
      </c>
      <c r="E11" s="32"/>
      <c r="F11" s="33" t="s">
        <v>39</v>
      </c>
      <c r="G11" s="33" t="s">
        <v>38</v>
      </c>
      <c r="H11" s="34" t="s">
        <v>37</v>
      </c>
      <c r="I11" s="34" t="s">
        <v>36</v>
      </c>
      <c r="J11" s="33"/>
      <c r="K11" s="33"/>
      <c r="L11" s="32"/>
    </row>
    <row r="12" spans="1:12" x14ac:dyDescent="0.25">
      <c r="A12" s="25" t="s">
        <v>33</v>
      </c>
      <c r="B12" s="1">
        <v>500</v>
      </c>
      <c r="C12" t="s">
        <v>69</v>
      </c>
      <c r="D12" s="24">
        <v>1000000</v>
      </c>
      <c r="F12" s="25" t="s">
        <v>33</v>
      </c>
      <c r="G12" t="s">
        <v>48</v>
      </c>
      <c r="H12">
        <v>500</v>
      </c>
      <c r="I12" s="24">
        <f t="shared" ref="I12:I21" si="0">D12</f>
        <v>1000000</v>
      </c>
      <c r="L12" s="20"/>
    </row>
    <row r="13" spans="1:12" x14ac:dyDescent="0.25">
      <c r="A13" s="25" t="s">
        <v>33</v>
      </c>
      <c r="B13" s="1">
        <v>540</v>
      </c>
      <c r="C13" t="s">
        <v>67</v>
      </c>
      <c r="D13" s="24">
        <f>D12*0.141</f>
        <v>141000</v>
      </c>
      <c r="F13" s="25" t="s">
        <v>33</v>
      </c>
      <c r="G13" t="s">
        <v>48</v>
      </c>
      <c r="H13">
        <v>540</v>
      </c>
      <c r="I13" s="24">
        <f t="shared" si="0"/>
        <v>141000</v>
      </c>
      <c r="L13" s="20"/>
    </row>
    <row r="14" spans="1:12" x14ac:dyDescent="0.25">
      <c r="A14" s="25" t="s">
        <v>30</v>
      </c>
      <c r="B14" s="1">
        <v>260</v>
      </c>
      <c r="C14" t="s">
        <v>68</v>
      </c>
      <c r="D14" s="24">
        <f>-D12*0.3</f>
        <v>-300000</v>
      </c>
      <c r="F14" s="25" t="s">
        <v>30</v>
      </c>
      <c r="G14" t="s">
        <v>34</v>
      </c>
      <c r="H14">
        <v>260</v>
      </c>
      <c r="I14" s="24">
        <f t="shared" si="0"/>
        <v>-300000</v>
      </c>
      <c r="L14" s="20"/>
    </row>
    <row r="15" spans="1:12" x14ac:dyDescent="0.25">
      <c r="A15" s="29" t="s">
        <v>30</v>
      </c>
      <c r="B15" s="41">
        <v>263</v>
      </c>
      <c r="C15" s="28" t="s">
        <v>57</v>
      </c>
      <c r="D15" s="27">
        <f>-D12*0.02</f>
        <v>-20000</v>
      </c>
      <c r="E15" s="28"/>
      <c r="F15" s="29" t="s">
        <v>30</v>
      </c>
      <c r="G15" s="28" t="s">
        <v>34</v>
      </c>
      <c r="H15" s="28">
        <v>263</v>
      </c>
      <c r="I15" s="27">
        <f t="shared" si="0"/>
        <v>-20000</v>
      </c>
      <c r="L15" s="20"/>
    </row>
    <row r="16" spans="1:12" x14ac:dyDescent="0.25">
      <c r="A16" s="25" t="s">
        <v>30</v>
      </c>
      <c r="B16" s="1">
        <v>1986</v>
      </c>
      <c r="C16" t="s">
        <v>67</v>
      </c>
      <c r="D16" s="24">
        <f>D13*-1</f>
        <v>-141000</v>
      </c>
      <c r="F16" s="25" t="s">
        <v>30</v>
      </c>
      <c r="G16" t="s">
        <v>46</v>
      </c>
      <c r="H16">
        <v>1986</v>
      </c>
      <c r="I16" s="24">
        <f t="shared" si="0"/>
        <v>-141000</v>
      </c>
      <c r="L16" s="20"/>
    </row>
    <row r="17" spans="1:12" x14ac:dyDescent="0.25">
      <c r="A17" s="25" t="s">
        <v>30</v>
      </c>
      <c r="B17" s="1">
        <v>293</v>
      </c>
      <c r="C17" t="s">
        <v>63</v>
      </c>
      <c r="D17" s="24">
        <f>(D12+D13+D14+D15+D16)*-1</f>
        <v>-680000</v>
      </c>
      <c r="F17" s="25" t="s">
        <v>50</v>
      </c>
      <c r="G17" t="s">
        <v>34</v>
      </c>
      <c r="H17">
        <v>293</v>
      </c>
      <c r="I17" s="24">
        <f t="shared" si="0"/>
        <v>-680000</v>
      </c>
      <c r="L17" s="20"/>
    </row>
    <row r="18" spans="1:12" x14ac:dyDescent="0.25">
      <c r="A18" s="29" t="s">
        <v>33</v>
      </c>
      <c r="B18" s="41">
        <v>542</v>
      </c>
      <c r="C18" s="28" t="s">
        <v>51</v>
      </c>
      <c r="D18" s="27">
        <f>D12*0.1</f>
        <v>100000</v>
      </c>
      <c r="E18" s="28"/>
      <c r="F18" s="29" t="s">
        <v>33</v>
      </c>
      <c r="G18" s="28" t="s">
        <v>48</v>
      </c>
      <c r="H18" s="28">
        <v>542</v>
      </c>
      <c r="I18" s="27">
        <f t="shared" si="0"/>
        <v>100000</v>
      </c>
      <c r="L18" s="20"/>
    </row>
    <row r="19" spans="1:12" x14ac:dyDescent="0.25">
      <c r="A19" s="29" t="s">
        <v>30</v>
      </c>
      <c r="B19" s="41">
        <v>281</v>
      </c>
      <c r="C19" s="28" t="s">
        <v>56</v>
      </c>
      <c r="D19" s="27">
        <f>D18*-1</f>
        <v>-100000</v>
      </c>
      <c r="E19" s="28"/>
      <c r="F19" s="29" t="s">
        <v>30</v>
      </c>
      <c r="G19" s="28" t="s">
        <v>34</v>
      </c>
      <c r="H19" s="28">
        <v>281</v>
      </c>
      <c r="I19" s="27">
        <f t="shared" si="0"/>
        <v>-100000</v>
      </c>
      <c r="L19" s="20"/>
    </row>
    <row r="20" spans="1:12" x14ac:dyDescent="0.25">
      <c r="A20" s="25" t="s">
        <v>33</v>
      </c>
      <c r="B20" s="1">
        <v>540</v>
      </c>
      <c r="C20" t="s">
        <v>67</v>
      </c>
      <c r="D20" s="24">
        <f>D18*0.141</f>
        <v>14099.999999999998</v>
      </c>
      <c r="F20" s="25" t="s">
        <v>33</v>
      </c>
      <c r="G20" t="s">
        <v>48</v>
      </c>
      <c r="H20">
        <v>540</v>
      </c>
      <c r="I20" s="24">
        <f t="shared" si="0"/>
        <v>14099.999999999998</v>
      </c>
      <c r="L20" s="20"/>
    </row>
    <row r="21" spans="1:12" x14ac:dyDescent="0.25">
      <c r="A21" s="18" t="s">
        <v>50</v>
      </c>
      <c r="B21" s="19">
        <v>1986</v>
      </c>
      <c r="C21" s="16" t="s">
        <v>67</v>
      </c>
      <c r="D21" s="17">
        <f>D19*0.141</f>
        <v>-14099.999999999998</v>
      </c>
      <c r="E21" s="16"/>
      <c r="F21" s="18" t="s">
        <v>30</v>
      </c>
      <c r="G21" s="16" t="s">
        <v>46</v>
      </c>
      <c r="H21" s="16">
        <v>1986</v>
      </c>
      <c r="I21" s="17">
        <f t="shared" si="0"/>
        <v>-14099.999999999998</v>
      </c>
      <c r="J21" s="16"/>
      <c r="K21" s="16"/>
      <c r="L21" s="15"/>
    </row>
    <row r="22" spans="1:12" x14ac:dyDescent="0.25">
      <c r="A22" s="12" t="s">
        <v>89</v>
      </c>
      <c r="B22" s="14"/>
      <c r="C22" s="10"/>
      <c r="D22" s="11">
        <f>SUM(D12:D21)</f>
        <v>0</v>
      </c>
      <c r="E22" s="10"/>
      <c r="F22" s="12" t="s">
        <v>89</v>
      </c>
      <c r="G22" s="10"/>
      <c r="H22" s="10"/>
      <c r="I22" s="11">
        <f>SUM(I12:I21)</f>
        <v>0</v>
      </c>
      <c r="J22" s="10"/>
      <c r="K22" s="10"/>
      <c r="L22" s="13"/>
    </row>
    <row r="23" spans="1:12" x14ac:dyDescent="0.25">
      <c r="D23" s="24"/>
      <c r="I23" s="24"/>
    </row>
    <row r="24" spans="1:12" s="8" customFormat="1" x14ac:dyDescent="0.25">
      <c r="A24" s="35" t="s">
        <v>88</v>
      </c>
      <c r="B24" s="36"/>
      <c r="C24" s="33"/>
      <c r="D24" s="42"/>
      <c r="E24" s="32"/>
      <c r="F24" s="33"/>
      <c r="G24" s="33"/>
      <c r="H24" s="33"/>
      <c r="I24" s="42"/>
      <c r="J24" s="33"/>
      <c r="K24" s="33"/>
      <c r="L24" s="32"/>
    </row>
    <row r="25" spans="1:12" s="8" customFormat="1" x14ac:dyDescent="0.25">
      <c r="A25" s="55" t="s">
        <v>43</v>
      </c>
      <c r="B25" s="54"/>
      <c r="C25" s="53"/>
      <c r="D25" s="53"/>
      <c r="E25" s="52"/>
      <c r="F25" s="53" t="s">
        <v>64</v>
      </c>
      <c r="G25" s="53"/>
      <c r="H25" s="53"/>
      <c r="I25" s="53"/>
      <c r="J25" s="53"/>
      <c r="K25" s="53"/>
      <c r="L25" s="52"/>
    </row>
    <row r="26" spans="1:12" x14ac:dyDescent="0.25">
      <c r="A26" s="25" t="s">
        <v>33</v>
      </c>
      <c r="B26" s="1">
        <v>293</v>
      </c>
      <c r="C26" t="s">
        <v>63</v>
      </c>
      <c r="D26" s="24">
        <f>-D17</f>
        <v>680000</v>
      </c>
      <c r="F26" s="25" t="s">
        <v>33</v>
      </c>
      <c r="G26" t="s">
        <v>34</v>
      </c>
      <c r="H26">
        <v>293</v>
      </c>
      <c r="I26" s="24">
        <f>D26</f>
        <v>680000</v>
      </c>
      <c r="L26" s="20"/>
    </row>
    <row r="27" spans="1:12" x14ac:dyDescent="0.25">
      <c r="A27" s="25" t="s">
        <v>30</v>
      </c>
      <c r="B27" s="1">
        <v>194</v>
      </c>
      <c r="C27" t="s">
        <v>31</v>
      </c>
      <c r="D27" s="24">
        <f>D17</f>
        <v>-680000</v>
      </c>
      <c r="F27" s="25" t="s">
        <v>30</v>
      </c>
      <c r="G27" t="s">
        <v>62</v>
      </c>
      <c r="H27">
        <v>194</v>
      </c>
      <c r="I27" s="24">
        <f>D27</f>
        <v>-680000</v>
      </c>
      <c r="L27" s="20"/>
    </row>
    <row r="28" spans="1:12" x14ac:dyDescent="0.25">
      <c r="A28" s="12" t="s">
        <v>87</v>
      </c>
      <c r="B28" s="14"/>
      <c r="C28" s="10"/>
      <c r="D28" s="11">
        <f>SUM(D26:D27)</f>
        <v>0</v>
      </c>
      <c r="E28" s="10"/>
      <c r="F28" s="12" t="s">
        <v>87</v>
      </c>
      <c r="G28" s="10"/>
      <c r="H28" s="10"/>
      <c r="I28" s="11">
        <f>SUM(I26:I27)</f>
        <v>0</v>
      </c>
      <c r="J28" s="10"/>
      <c r="K28" s="10"/>
      <c r="L28" s="13"/>
    </row>
    <row r="29" spans="1:12" x14ac:dyDescent="0.25">
      <c r="D29" s="24"/>
      <c r="I29" s="24"/>
    </row>
    <row r="30" spans="1:12" s="8" customFormat="1" x14ac:dyDescent="0.25">
      <c r="A30" s="39" t="s">
        <v>86</v>
      </c>
      <c r="B30" s="40"/>
      <c r="C30" s="38"/>
      <c r="D30" s="56"/>
      <c r="E30" s="38"/>
      <c r="F30" s="38"/>
      <c r="G30" s="38"/>
      <c r="H30" s="38"/>
      <c r="I30" s="38"/>
      <c r="J30" s="38"/>
      <c r="K30" s="38"/>
      <c r="L30" s="37"/>
    </row>
    <row r="31" spans="1:12" s="8" customFormat="1" x14ac:dyDescent="0.25">
      <c r="A31" s="39" t="s">
        <v>43</v>
      </c>
      <c r="B31" s="40"/>
      <c r="C31" s="38"/>
      <c r="D31" s="38"/>
      <c r="E31" s="38"/>
      <c r="F31" s="39" t="s">
        <v>70</v>
      </c>
      <c r="G31" s="38"/>
      <c r="H31" s="38"/>
      <c r="I31" s="38"/>
      <c r="J31" s="38"/>
      <c r="K31" s="38"/>
      <c r="L31" s="37"/>
    </row>
    <row r="32" spans="1:12" x14ac:dyDescent="0.25">
      <c r="A32" s="35" t="s">
        <v>39</v>
      </c>
      <c r="B32" s="36" t="s">
        <v>41</v>
      </c>
      <c r="C32" s="33" t="s">
        <v>40</v>
      </c>
      <c r="D32" s="34" t="s">
        <v>36</v>
      </c>
      <c r="E32" s="32"/>
      <c r="F32" s="33" t="s">
        <v>39</v>
      </c>
      <c r="G32" s="33" t="s">
        <v>38</v>
      </c>
      <c r="H32" s="34" t="s">
        <v>37</v>
      </c>
      <c r="I32" s="34" t="s">
        <v>36</v>
      </c>
      <c r="J32" s="33"/>
      <c r="K32" s="33"/>
      <c r="L32" s="32"/>
    </row>
    <row r="33" spans="1:12" x14ac:dyDescent="0.25">
      <c r="A33" s="25" t="s">
        <v>33</v>
      </c>
      <c r="B33" s="1">
        <v>500</v>
      </c>
      <c r="C33" t="s">
        <v>69</v>
      </c>
      <c r="D33" s="24">
        <v>1000000</v>
      </c>
      <c r="F33" s="25" t="s">
        <v>33</v>
      </c>
      <c r="G33" t="s">
        <v>48</v>
      </c>
      <c r="H33">
        <v>500</v>
      </c>
      <c r="I33" s="24">
        <f t="shared" ref="I33:I42" si="1">D33</f>
        <v>1000000</v>
      </c>
      <c r="L33" s="20"/>
    </row>
    <row r="34" spans="1:12" x14ac:dyDescent="0.25">
      <c r="A34" s="25" t="s">
        <v>33</v>
      </c>
      <c r="B34" s="1">
        <v>540</v>
      </c>
      <c r="C34" t="s">
        <v>67</v>
      </c>
      <c r="D34" s="24">
        <f>D33*0.141</f>
        <v>141000</v>
      </c>
      <c r="F34" s="25" t="s">
        <v>33</v>
      </c>
      <c r="G34" t="s">
        <v>48</v>
      </c>
      <c r="H34">
        <v>540</v>
      </c>
      <c r="I34" s="24">
        <f t="shared" si="1"/>
        <v>141000</v>
      </c>
      <c r="L34" s="20"/>
    </row>
    <row r="35" spans="1:12" x14ac:dyDescent="0.25">
      <c r="A35" s="25" t="s">
        <v>30</v>
      </c>
      <c r="B35" s="1">
        <v>260</v>
      </c>
      <c r="C35" t="s">
        <v>68</v>
      </c>
      <c r="D35" s="24">
        <f>-D33*0.3</f>
        <v>-300000</v>
      </c>
      <c r="F35" s="25" t="s">
        <v>30</v>
      </c>
      <c r="G35" t="s">
        <v>34</v>
      </c>
      <c r="H35">
        <v>260</v>
      </c>
      <c r="I35" s="24">
        <f t="shared" si="1"/>
        <v>-300000</v>
      </c>
      <c r="L35" s="20"/>
    </row>
    <row r="36" spans="1:12" x14ac:dyDescent="0.25">
      <c r="A36" s="29" t="s">
        <v>30</v>
      </c>
      <c r="B36" s="41">
        <v>263</v>
      </c>
      <c r="C36" s="28" t="s">
        <v>57</v>
      </c>
      <c r="D36" s="27">
        <f>-D33*0.02</f>
        <v>-20000</v>
      </c>
      <c r="E36" s="28"/>
      <c r="F36" s="29" t="s">
        <v>30</v>
      </c>
      <c r="G36" s="28" t="s">
        <v>34</v>
      </c>
      <c r="H36" s="28">
        <v>263</v>
      </c>
      <c r="I36" s="27">
        <f t="shared" si="1"/>
        <v>-20000</v>
      </c>
      <c r="L36" s="20"/>
    </row>
    <row r="37" spans="1:12" x14ac:dyDescent="0.25">
      <c r="A37" s="25" t="s">
        <v>30</v>
      </c>
      <c r="B37" s="1">
        <v>1986</v>
      </c>
      <c r="C37" t="s">
        <v>67</v>
      </c>
      <c r="D37" s="24">
        <f>D34*-1</f>
        <v>-141000</v>
      </c>
      <c r="F37" s="25" t="s">
        <v>30</v>
      </c>
      <c r="G37" t="s">
        <v>46</v>
      </c>
      <c r="H37">
        <v>1986</v>
      </c>
      <c r="I37" s="24">
        <f t="shared" si="1"/>
        <v>-141000</v>
      </c>
      <c r="L37" s="20"/>
    </row>
    <row r="38" spans="1:12" x14ac:dyDescent="0.25">
      <c r="A38" s="25" t="s">
        <v>30</v>
      </c>
      <c r="B38" s="1">
        <v>293</v>
      </c>
      <c r="C38" t="s">
        <v>63</v>
      </c>
      <c r="D38" s="24">
        <f>(D33+D34+D35+D36+D37)*-1</f>
        <v>-680000</v>
      </c>
      <c r="F38" s="25" t="s">
        <v>50</v>
      </c>
      <c r="G38" t="s">
        <v>34</v>
      </c>
      <c r="H38">
        <v>293</v>
      </c>
      <c r="I38" s="24">
        <f t="shared" si="1"/>
        <v>-680000</v>
      </c>
      <c r="L38" s="20"/>
    </row>
    <row r="39" spans="1:12" x14ac:dyDescent="0.25">
      <c r="A39" s="29" t="s">
        <v>33</v>
      </c>
      <c r="B39" s="41">
        <v>542</v>
      </c>
      <c r="C39" s="28" t="s">
        <v>51</v>
      </c>
      <c r="D39" s="27">
        <f>D33*0.1</f>
        <v>100000</v>
      </c>
      <c r="E39" s="28"/>
      <c r="F39" s="29" t="s">
        <v>33</v>
      </c>
      <c r="G39" s="28" t="s">
        <v>48</v>
      </c>
      <c r="H39" s="28">
        <v>542</v>
      </c>
      <c r="I39" s="27">
        <f t="shared" si="1"/>
        <v>100000</v>
      </c>
      <c r="L39" s="20"/>
    </row>
    <row r="40" spans="1:12" x14ac:dyDescent="0.25">
      <c r="A40" s="29" t="s">
        <v>30</v>
      </c>
      <c r="B40" s="41">
        <v>281</v>
      </c>
      <c r="C40" s="28" t="s">
        <v>56</v>
      </c>
      <c r="D40" s="27">
        <f>D39*-1</f>
        <v>-100000</v>
      </c>
      <c r="E40" s="28"/>
      <c r="F40" s="29" t="s">
        <v>30</v>
      </c>
      <c r="G40" s="28" t="s">
        <v>34</v>
      </c>
      <c r="H40" s="28">
        <v>281</v>
      </c>
      <c r="I40" s="27">
        <f t="shared" si="1"/>
        <v>-100000</v>
      </c>
      <c r="L40" s="20"/>
    </row>
    <row r="41" spans="1:12" x14ac:dyDescent="0.25">
      <c r="A41" s="25" t="s">
        <v>33</v>
      </c>
      <c r="B41" s="1">
        <v>540</v>
      </c>
      <c r="C41" t="s">
        <v>67</v>
      </c>
      <c r="D41" s="24">
        <f>D39*0.141</f>
        <v>14099.999999999998</v>
      </c>
      <c r="F41" s="25" t="s">
        <v>33</v>
      </c>
      <c r="G41" t="s">
        <v>48</v>
      </c>
      <c r="H41">
        <v>540</v>
      </c>
      <c r="I41" s="24">
        <f t="shared" si="1"/>
        <v>14099.999999999998</v>
      </c>
      <c r="L41" s="20"/>
    </row>
    <row r="42" spans="1:12" x14ac:dyDescent="0.25">
      <c r="A42" s="25" t="s">
        <v>50</v>
      </c>
      <c r="B42" s="1">
        <v>1986</v>
      </c>
      <c r="C42" t="s">
        <v>67</v>
      </c>
      <c r="D42" s="24">
        <f>D40*0.141</f>
        <v>-14099.999999999998</v>
      </c>
      <c r="F42" s="25" t="s">
        <v>30</v>
      </c>
      <c r="G42" t="s">
        <v>46</v>
      </c>
      <c r="H42">
        <v>1986</v>
      </c>
      <c r="I42" s="24">
        <f t="shared" si="1"/>
        <v>-14099.999999999998</v>
      </c>
      <c r="L42" s="20"/>
    </row>
    <row r="43" spans="1:12" x14ac:dyDescent="0.25">
      <c r="A43" s="12" t="s">
        <v>85</v>
      </c>
      <c r="B43" s="14"/>
      <c r="C43" s="10"/>
      <c r="D43" s="11">
        <f>SUM(D33:D42)</f>
        <v>0</v>
      </c>
      <c r="E43" s="10"/>
      <c r="F43" s="12" t="s">
        <v>85</v>
      </c>
      <c r="G43" s="10"/>
      <c r="H43" s="10"/>
      <c r="I43" s="11">
        <f>SUM(I33:I42)</f>
        <v>0</v>
      </c>
      <c r="J43" s="10"/>
      <c r="K43" s="10"/>
      <c r="L43" s="13"/>
    </row>
    <row r="44" spans="1:12" x14ac:dyDescent="0.25">
      <c r="D44" s="24"/>
      <c r="I44" s="24"/>
    </row>
    <row r="45" spans="1:12" s="8" customFormat="1" x14ac:dyDescent="0.25">
      <c r="A45" s="35" t="s">
        <v>84</v>
      </c>
      <c r="B45" s="36"/>
      <c r="C45" s="33"/>
      <c r="D45" s="42"/>
      <c r="E45" s="32"/>
      <c r="F45" s="33"/>
      <c r="G45" s="33"/>
      <c r="H45" s="33"/>
      <c r="I45" s="42"/>
      <c r="J45" s="33"/>
      <c r="K45" s="33"/>
      <c r="L45" s="32"/>
    </row>
    <row r="46" spans="1:12" s="8" customFormat="1" x14ac:dyDescent="0.25">
      <c r="A46" s="55" t="s">
        <v>43</v>
      </c>
      <c r="B46" s="54"/>
      <c r="C46" s="53"/>
      <c r="D46" s="53"/>
      <c r="E46" s="52"/>
      <c r="F46" s="53" t="s">
        <v>64</v>
      </c>
      <c r="G46" s="53"/>
      <c r="H46" s="53"/>
      <c r="I46" s="53"/>
      <c r="J46" s="53"/>
      <c r="K46" s="53"/>
      <c r="L46" s="52"/>
    </row>
    <row r="47" spans="1:12" x14ac:dyDescent="0.25">
      <c r="A47" s="25" t="s">
        <v>33</v>
      </c>
      <c r="B47" s="1">
        <v>293</v>
      </c>
      <c r="C47" t="s">
        <v>63</v>
      </c>
      <c r="D47" s="24">
        <f>-D38</f>
        <v>680000</v>
      </c>
      <c r="E47" s="20"/>
      <c r="F47" s="25" t="s">
        <v>33</v>
      </c>
      <c r="G47" t="s">
        <v>34</v>
      </c>
      <c r="H47">
        <v>293</v>
      </c>
      <c r="I47" s="24">
        <f>D47</f>
        <v>680000</v>
      </c>
      <c r="L47" s="20"/>
    </row>
    <row r="48" spans="1:12" x14ac:dyDescent="0.25">
      <c r="A48" s="18" t="s">
        <v>30</v>
      </c>
      <c r="B48" s="19">
        <v>194</v>
      </c>
      <c r="C48" s="16" t="s">
        <v>31</v>
      </c>
      <c r="D48" s="17">
        <f>D38</f>
        <v>-680000</v>
      </c>
      <c r="E48" s="15"/>
      <c r="F48" s="18" t="s">
        <v>30</v>
      </c>
      <c r="G48" s="16" t="s">
        <v>62</v>
      </c>
      <c r="H48" s="16">
        <v>194</v>
      </c>
      <c r="I48" s="17">
        <f>D48</f>
        <v>-680000</v>
      </c>
      <c r="J48" s="16"/>
      <c r="K48" s="16"/>
      <c r="L48" s="15"/>
    </row>
    <row r="49" spans="1:12" x14ac:dyDescent="0.25">
      <c r="A49" s="12" t="s">
        <v>83</v>
      </c>
      <c r="B49" s="14"/>
      <c r="C49" s="10"/>
      <c r="D49" s="11">
        <f>SUM(D47:D48)</f>
        <v>0</v>
      </c>
      <c r="E49" s="10"/>
      <c r="F49" s="12" t="s">
        <v>83</v>
      </c>
      <c r="G49" s="10"/>
      <c r="H49" s="10"/>
      <c r="I49" s="11">
        <f>SUM(I47:I48)</f>
        <v>0</v>
      </c>
      <c r="J49" s="10"/>
      <c r="K49" s="10"/>
      <c r="L49" s="13"/>
    </row>
    <row r="50" spans="1:12" x14ac:dyDescent="0.25">
      <c r="D50" s="24"/>
      <c r="I50" s="24"/>
    </row>
    <row r="51" spans="1:12" x14ac:dyDescent="0.25">
      <c r="A51" s="51" t="s">
        <v>82</v>
      </c>
      <c r="B51" s="50"/>
      <c r="C51" s="48"/>
      <c r="D51" s="49"/>
      <c r="E51" s="48"/>
      <c r="F51" s="48"/>
      <c r="G51" s="48"/>
      <c r="H51" s="48"/>
      <c r="I51" s="49"/>
      <c r="J51" s="48"/>
      <c r="K51" s="48"/>
      <c r="L51" s="47"/>
    </row>
    <row r="52" spans="1:12" x14ac:dyDescent="0.25">
      <c r="A52" s="46" t="s">
        <v>81</v>
      </c>
      <c r="D52" s="24"/>
      <c r="I52" s="24"/>
      <c r="L52" s="20"/>
    </row>
    <row r="53" spans="1:12" x14ac:dyDescent="0.25">
      <c r="A53" s="39" t="s">
        <v>58</v>
      </c>
      <c r="B53" s="40"/>
      <c r="C53" s="38"/>
      <c r="D53" s="38"/>
      <c r="E53" s="38"/>
      <c r="F53" s="39" t="s">
        <v>52</v>
      </c>
      <c r="G53" s="38"/>
      <c r="H53" s="38"/>
      <c r="I53" s="38"/>
      <c r="J53" s="38"/>
      <c r="K53" s="38"/>
      <c r="L53" s="37"/>
    </row>
    <row r="54" spans="1:12" x14ac:dyDescent="0.25">
      <c r="A54" s="35" t="s">
        <v>39</v>
      </c>
      <c r="B54" s="36" t="s">
        <v>41</v>
      </c>
      <c r="C54" s="33" t="s">
        <v>40</v>
      </c>
      <c r="D54" s="34" t="s">
        <v>36</v>
      </c>
      <c r="E54" s="32"/>
      <c r="F54" s="35" t="s">
        <v>39</v>
      </c>
      <c r="G54" s="36" t="s">
        <v>41</v>
      </c>
      <c r="H54" s="33" t="s">
        <v>40</v>
      </c>
      <c r="I54" s="34" t="s">
        <v>36</v>
      </c>
      <c r="J54" s="33"/>
      <c r="K54" s="33"/>
      <c r="L54" s="32"/>
    </row>
    <row r="55" spans="1:12" x14ac:dyDescent="0.25">
      <c r="A55" s="29" t="s">
        <v>33</v>
      </c>
      <c r="B55" s="41">
        <v>263</v>
      </c>
      <c r="C55" s="28" t="s">
        <v>57</v>
      </c>
      <c r="D55" s="27">
        <f>(D15+D36)*-1</f>
        <v>40000</v>
      </c>
      <c r="E55" s="30"/>
      <c r="F55" s="23"/>
      <c r="G55" s="22"/>
      <c r="H55" s="22"/>
      <c r="I55" s="21"/>
      <c r="L55" s="20"/>
    </row>
    <row r="56" spans="1:12" x14ac:dyDescent="0.25">
      <c r="A56" s="29" t="s">
        <v>33</v>
      </c>
      <c r="B56" s="41">
        <v>281</v>
      </c>
      <c r="C56" s="28" t="s">
        <v>56</v>
      </c>
      <c r="D56" s="27">
        <f>(D19+D40)*-1</f>
        <v>200000</v>
      </c>
      <c r="E56" s="30"/>
      <c r="F56" s="23"/>
      <c r="G56" s="22"/>
      <c r="H56" s="22"/>
      <c r="I56" s="21"/>
      <c r="L56" s="20"/>
    </row>
    <row r="57" spans="1:12" x14ac:dyDescent="0.25">
      <c r="A57" s="57" t="s">
        <v>50</v>
      </c>
      <c r="B57" s="41">
        <v>282</v>
      </c>
      <c r="C57" s="28" t="s">
        <v>49</v>
      </c>
      <c r="D57" s="27">
        <v>-10000</v>
      </c>
      <c r="E57" s="30"/>
      <c r="F57" s="23"/>
      <c r="G57" s="22"/>
      <c r="H57" s="22"/>
      <c r="I57" s="21"/>
      <c r="L57" s="20"/>
    </row>
    <row r="58" spans="1:12" x14ac:dyDescent="0.25">
      <c r="A58" s="25" t="s">
        <v>50</v>
      </c>
      <c r="B58" s="1">
        <v>240</v>
      </c>
      <c r="C58" t="s">
        <v>32</v>
      </c>
      <c r="D58" s="24">
        <v>-230000</v>
      </c>
      <c r="E58" s="20"/>
      <c r="F58" s="23"/>
      <c r="G58" s="22"/>
      <c r="H58" s="22"/>
      <c r="I58" s="21"/>
      <c r="L58" s="20"/>
    </row>
    <row r="59" spans="1:12" s="8" customFormat="1" x14ac:dyDescent="0.25">
      <c r="A59" s="25"/>
      <c r="B59" s="1"/>
      <c r="C59"/>
      <c r="D59" s="24"/>
      <c r="E59" s="20"/>
      <c r="F59" s="25"/>
      <c r="G59"/>
      <c r="H59"/>
      <c r="I59" s="24"/>
      <c r="J59"/>
      <c r="K59"/>
      <c r="L59" s="20"/>
    </row>
    <row r="60" spans="1:12" s="8" customFormat="1" x14ac:dyDescent="0.25">
      <c r="A60" s="12" t="s">
        <v>80</v>
      </c>
      <c r="B60" s="14"/>
      <c r="C60" s="10"/>
      <c r="D60" s="11">
        <f>SUM(D55:D59)</f>
        <v>0</v>
      </c>
      <c r="E60" s="13"/>
      <c r="F60" s="12"/>
      <c r="G60" s="14"/>
      <c r="H60" s="10"/>
      <c r="I60" s="11"/>
      <c r="J60" s="10"/>
      <c r="K60" s="10"/>
      <c r="L60" s="13"/>
    </row>
    <row r="61" spans="1:12" s="8" customFormat="1" x14ac:dyDescent="0.25">
      <c r="A61" s="25"/>
      <c r="B61" s="1"/>
      <c r="C61"/>
      <c r="D61" s="24"/>
      <c r="E61"/>
      <c r="F61"/>
      <c r="G61" s="1"/>
      <c r="H61"/>
      <c r="I61" s="24"/>
      <c r="J61"/>
      <c r="K61"/>
      <c r="L61" s="20"/>
    </row>
    <row r="62" spans="1:12" s="8" customFormat="1" x14ac:dyDescent="0.25">
      <c r="A62" s="25" t="s">
        <v>54</v>
      </c>
      <c r="B62" s="1"/>
      <c r="C62"/>
      <c r="D62" s="24"/>
      <c r="E62"/>
      <c r="F62"/>
      <c r="G62"/>
      <c r="H62"/>
      <c r="I62" s="24"/>
      <c r="J62"/>
      <c r="K62"/>
      <c r="L62" s="20"/>
    </row>
    <row r="63" spans="1:12" x14ac:dyDescent="0.25">
      <c r="A63" s="35" t="s">
        <v>79</v>
      </c>
      <c r="B63" s="36"/>
      <c r="C63" s="33"/>
      <c r="D63" s="42"/>
      <c r="E63" s="33"/>
      <c r="F63" s="33"/>
      <c r="G63" s="33"/>
      <c r="H63" s="33"/>
      <c r="I63" s="42"/>
      <c r="J63" s="33"/>
      <c r="K63" s="33"/>
      <c r="L63" s="32"/>
    </row>
    <row r="64" spans="1:12" x14ac:dyDescent="0.25">
      <c r="A64" s="39" t="s">
        <v>43</v>
      </c>
      <c r="B64" s="40"/>
      <c r="C64" s="38"/>
      <c r="D64" s="38"/>
      <c r="E64" s="38"/>
      <c r="F64" s="39" t="s">
        <v>52</v>
      </c>
      <c r="G64" s="38"/>
      <c r="H64" s="38"/>
      <c r="I64" s="38"/>
      <c r="J64" s="38"/>
      <c r="K64" s="38"/>
      <c r="L64" s="37"/>
    </row>
    <row r="65" spans="1:14" x14ac:dyDescent="0.25">
      <c r="A65" s="35" t="s">
        <v>39</v>
      </c>
      <c r="B65" s="36" t="s">
        <v>41</v>
      </c>
      <c r="C65" s="33" t="s">
        <v>40</v>
      </c>
      <c r="D65" s="34" t="s">
        <v>36</v>
      </c>
      <c r="E65" s="32"/>
      <c r="F65" s="35" t="s">
        <v>39</v>
      </c>
      <c r="G65" s="33" t="s">
        <v>38</v>
      </c>
      <c r="H65" s="34" t="s">
        <v>37</v>
      </c>
      <c r="I65" s="34" t="s">
        <v>36</v>
      </c>
      <c r="J65" s="33"/>
      <c r="K65" s="33"/>
      <c r="L65" s="32"/>
      <c r="N65" s="24"/>
    </row>
    <row r="66" spans="1:14" x14ac:dyDescent="0.25">
      <c r="A66" s="29" t="s">
        <v>33</v>
      </c>
      <c r="B66" s="41">
        <v>282</v>
      </c>
      <c r="C66" s="28" t="s">
        <v>49</v>
      </c>
      <c r="D66" s="27">
        <v>10000</v>
      </c>
      <c r="E66" s="30"/>
      <c r="F66" s="29" t="s">
        <v>33</v>
      </c>
      <c r="G66" s="28" t="s">
        <v>34</v>
      </c>
      <c r="H66" s="28">
        <v>282</v>
      </c>
      <c r="I66" s="27">
        <f>D66</f>
        <v>10000</v>
      </c>
      <c r="J66" s="8"/>
      <c r="K66" s="8"/>
      <c r="L66" s="31"/>
      <c r="N66" s="24"/>
    </row>
    <row r="67" spans="1:14" x14ac:dyDescent="0.25">
      <c r="A67" s="29" t="s">
        <v>50</v>
      </c>
      <c r="B67" s="41">
        <v>542</v>
      </c>
      <c r="C67" s="28" t="s">
        <v>51</v>
      </c>
      <c r="D67" s="27">
        <v>-10000</v>
      </c>
      <c r="E67" s="30"/>
      <c r="F67" s="58" t="s">
        <v>30</v>
      </c>
      <c r="G67" s="28" t="s">
        <v>48</v>
      </c>
      <c r="H67" s="28">
        <v>542</v>
      </c>
      <c r="I67" s="27">
        <f>D67</f>
        <v>-10000</v>
      </c>
      <c r="L67" s="20"/>
      <c r="N67" s="24"/>
    </row>
    <row r="68" spans="1:14" x14ac:dyDescent="0.25">
      <c r="A68" s="25" t="s">
        <v>33</v>
      </c>
      <c r="B68" s="1">
        <v>1986</v>
      </c>
      <c r="C68" t="s">
        <v>47</v>
      </c>
      <c r="D68" s="24">
        <f>D67*0.141*-1</f>
        <v>1409.9999999999998</v>
      </c>
      <c r="F68" s="25" t="s">
        <v>33</v>
      </c>
      <c r="G68" t="s">
        <v>46</v>
      </c>
      <c r="H68">
        <v>1986</v>
      </c>
      <c r="I68" s="24">
        <f>D68</f>
        <v>1409.9999999999998</v>
      </c>
      <c r="L68" s="20"/>
    </row>
    <row r="69" spans="1:14" x14ac:dyDescent="0.25">
      <c r="A69" s="25" t="s">
        <v>30</v>
      </c>
      <c r="B69" s="1">
        <v>540</v>
      </c>
      <c r="C69" t="s">
        <v>47</v>
      </c>
      <c r="D69" s="24">
        <f>D68*-1</f>
        <v>-1409.9999999999998</v>
      </c>
      <c r="F69" s="25" t="s">
        <v>30</v>
      </c>
      <c r="G69" s="1" t="s">
        <v>48</v>
      </c>
      <c r="H69">
        <v>540</v>
      </c>
      <c r="I69" s="24">
        <f>D69</f>
        <v>-1409.9999999999998</v>
      </c>
      <c r="L69" s="20"/>
    </row>
    <row r="70" spans="1:14" x14ac:dyDescent="0.25">
      <c r="A70" s="12" t="s">
        <v>45</v>
      </c>
      <c r="B70" s="14"/>
      <c r="C70" s="10"/>
      <c r="D70" s="11">
        <f>SUM(D66:D69)</f>
        <v>0</v>
      </c>
      <c r="E70" s="13"/>
      <c r="F70" s="10" t="s">
        <v>45</v>
      </c>
      <c r="G70" s="10"/>
      <c r="H70" s="10"/>
      <c r="I70" s="11">
        <f>SUM(I66:I69)</f>
        <v>0</v>
      </c>
      <c r="J70" s="10"/>
      <c r="K70" s="10"/>
      <c r="L70" s="13"/>
    </row>
    <row r="71" spans="1:14" s="8" customFormat="1" x14ac:dyDescent="0.25">
      <c r="A71" s="25"/>
      <c r="B71" s="1"/>
      <c r="C71"/>
      <c r="D71" s="24"/>
      <c r="E71" s="20"/>
      <c r="F71" s="25"/>
      <c r="G71"/>
      <c r="H71"/>
      <c r="I71" s="24"/>
      <c r="J71"/>
      <c r="K71"/>
      <c r="L71" s="20"/>
    </row>
    <row r="72" spans="1:14" x14ac:dyDescent="0.25">
      <c r="A72" s="25" t="s">
        <v>78</v>
      </c>
      <c r="D72" s="24"/>
      <c r="I72" s="24"/>
      <c r="L72" s="20"/>
    </row>
    <row r="73" spans="1:14" x14ac:dyDescent="0.25">
      <c r="A73" s="39" t="s">
        <v>43</v>
      </c>
      <c r="B73" s="40"/>
      <c r="C73" s="38"/>
      <c r="D73" s="38"/>
      <c r="E73" s="38"/>
      <c r="F73" s="39" t="s">
        <v>77</v>
      </c>
      <c r="G73" s="38"/>
      <c r="H73" s="38"/>
      <c r="I73" s="38"/>
      <c r="J73" s="38"/>
      <c r="K73" s="38"/>
      <c r="L73" s="37"/>
      <c r="N73" s="24"/>
    </row>
    <row r="74" spans="1:14" x14ac:dyDescent="0.25">
      <c r="A74" s="35" t="s">
        <v>39</v>
      </c>
      <c r="B74" s="36" t="s">
        <v>41</v>
      </c>
      <c r="C74" s="33" t="s">
        <v>40</v>
      </c>
      <c r="D74" s="34" t="s">
        <v>36</v>
      </c>
      <c r="E74" s="32"/>
      <c r="F74" s="35" t="s">
        <v>39</v>
      </c>
      <c r="G74" s="33" t="s">
        <v>38</v>
      </c>
      <c r="H74" s="34" t="s">
        <v>37</v>
      </c>
      <c r="I74" s="34" t="s">
        <v>36</v>
      </c>
      <c r="J74" s="33"/>
      <c r="K74" s="33"/>
      <c r="L74" s="32"/>
    </row>
    <row r="75" spans="1:14" x14ac:dyDescent="0.25">
      <c r="A75" s="29" t="s">
        <v>33</v>
      </c>
      <c r="B75" s="41">
        <v>263</v>
      </c>
      <c r="C75" s="28" t="s">
        <v>57</v>
      </c>
      <c r="D75" s="27">
        <v>40000</v>
      </c>
      <c r="E75" s="30"/>
      <c r="F75" s="29" t="s">
        <v>33</v>
      </c>
      <c r="G75" s="28" t="s">
        <v>34</v>
      </c>
      <c r="H75" s="28">
        <v>263</v>
      </c>
      <c r="I75" s="27">
        <f>D75</f>
        <v>40000</v>
      </c>
      <c r="J75" s="8"/>
      <c r="K75" s="8"/>
      <c r="L75" s="31"/>
    </row>
    <row r="76" spans="1:14" x14ac:dyDescent="0.25">
      <c r="A76" s="29" t="s">
        <v>33</v>
      </c>
      <c r="B76" s="41">
        <v>281</v>
      </c>
      <c r="C76" s="28" t="s">
        <v>56</v>
      </c>
      <c r="D76" s="27">
        <v>200000</v>
      </c>
      <c r="E76" s="30"/>
      <c r="F76" s="29" t="s">
        <v>35</v>
      </c>
      <c r="G76" s="28" t="s">
        <v>34</v>
      </c>
      <c r="H76" s="28">
        <v>281</v>
      </c>
      <c r="I76" s="27">
        <f>D76</f>
        <v>200000</v>
      </c>
      <c r="J76" s="8"/>
      <c r="K76" s="8"/>
      <c r="L76" s="31"/>
    </row>
    <row r="77" spans="1:14" x14ac:dyDescent="0.25">
      <c r="A77" s="57" t="s">
        <v>50</v>
      </c>
      <c r="B77" s="41">
        <v>282</v>
      </c>
      <c r="C77" s="28" t="s">
        <v>49</v>
      </c>
      <c r="D77" s="27">
        <v>-10000</v>
      </c>
      <c r="E77" s="30"/>
      <c r="F77" s="57" t="s">
        <v>30</v>
      </c>
      <c r="G77" s="28" t="s">
        <v>34</v>
      </c>
      <c r="H77" s="28">
        <v>282</v>
      </c>
      <c r="I77" s="27">
        <f>D77</f>
        <v>-10000</v>
      </c>
      <c r="L77" s="20"/>
    </row>
    <row r="78" spans="1:14" x14ac:dyDescent="0.25">
      <c r="A78" s="25" t="s">
        <v>50</v>
      </c>
      <c r="B78" s="1">
        <v>240</v>
      </c>
      <c r="C78" t="s">
        <v>32</v>
      </c>
      <c r="D78" s="24">
        <f>D58</f>
        <v>-230000</v>
      </c>
      <c r="E78" s="20"/>
      <c r="F78" s="23"/>
      <c r="G78" s="22"/>
      <c r="H78" s="22"/>
      <c r="I78" s="21"/>
      <c r="L78" s="20"/>
      <c r="M78" s="25"/>
    </row>
    <row r="79" spans="1:14" x14ac:dyDescent="0.25">
      <c r="A79" s="25"/>
      <c r="D79" s="24"/>
      <c r="E79" s="20"/>
      <c r="F79" s="25"/>
      <c r="I79" s="24"/>
      <c r="L79" s="20"/>
    </row>
    <row r="80" spans="1:14" x14ac:dyDescent="0.25">
      <c r="A80" s="25" t="s">
        <v>33</v>
      </c>
      <c r="B80" s="1">
        <v>240</v>
      </c>
      <c r="C80" t="s">
        <v>32</v>
      </c>
      <c r="D80" s="24">
        <f>D78*-1</f>
        <v>230000</v>
      </c>
      <c r="E80" s="20"/>
      <c r="F80" s="23"/>
      <c r="G80" s="22"/>
      <c r="H80" s="22"/>
      <c r="I80" s="21"/>
      <c r="L80" s="20"/>
    </row>
    <row r="81" spans="1:12" x14ac:dyDescent="0.25">
      <c r="A81" s="18" t="s">
        <v>30</v>
      </c>
      <c r="B81" s="19">
        <v>194</v>
      </c>
      <c r="C81" s="16" t="s">
        <v>31</v>
      </c>
      <c r="D81" s="17">
        <f>D80*-1</f>
        <v>-230000</v>
      </c>
      <c r="E81" s="15"/>
      <c r="F81" s="18" t="s">
        <v>30</v>
      </c>
      <c r="G81" s="16" t="s">
        <v>29</v>
      </c>
      <c r="H81" s="16">
        <v>194</v>
      </c>
      <c r="I81" s="17">
        <f>D81</f>
        <v>-230000</v>
      </c>
      <c r="J81" s="16"/>
      <c r="K81" s="16"/>
      <c r="L81" s="15"/>
    </row>
    <row r="82" spans="1:12" x14ac:dyDescent="0.25">
      <c r="A82" s="12" t="s">
        <v>76</v>
      </c>
      <c r="B82" s="14"/>
      <c r="C82" s="10"/>
      <c r="D82" s="11">
        <f>SUM(D75:D81)</f>
        <v>0</v>
      </c>
      <c r="E82" s="13"/>
      <c r="F82" s="12" t="s">
        <v>76</v>
      </c>
      <c r="G82" s="10"/>
      <c r="H82" s="10"/>
      <c r="I82" s="11">
        <f>SUM(I75:I81)</f>
        <v>0</v>
      </c>
      <c r="J82" s="10"/>
      <c r="K82" s="10"/>
      <c r="L82" s="10"/>
    </row>
    <row r="83" spans="1:12" x14ac:dyDescent="0.25">
      <c r="A83" s="51"/>
      <c r="B83" s="50"/>
      <c r="C83" s="48"/>
      <c r="D83" s="49"/>
      <c r="E83" s="48"/>
      <c r="F83" s="48"/>
      <c r="G83" s="48"/>
      <c r="H83" s="48"/>
      <c r="I83" s="49"/>
      <c r="J83" s="48"/>
      <c r="K83" s="48"/>
      <c r="L83" s="48"/>
    </row>
    <row r="84" spans="1:12" s="8" customFormat="1" x14ac:dyDescent="0.25">
      <c r="A84" s="39" t="s">
        <v>75</v>
      </c>
      <c r="B84" s="40"/>
      <c r="C84" s="38"/>
      <c r="D84" s="56"/>
      <c r="E84" s="38"/>
      <c r="F84" s="38"/>
      <c r="G84" s="38"/>
      <c r="H84" s="38"/>
      <c r="I84" s="38"/>
      <c r="J84" s="38"/>
      <c r="K84" s="38"/>
      <c r="L84" s="37"/>
    </row>
    <row r="85" spans="1:12" s="8" customFormat="1" x14ac:dyDescent="0.25">
      <c r="A85" s="39" t="s">
        <v>43</v>
      </c>
      <c r="B85" s="40"/>
      <c r="C85" s="38"/>
      <c r="D85" s="38"/>
      <c r="E85" s="38"/>
      <c r="F85" s="39" t="s">
        <v>70</v>
      </c>
      <c r="G85" s="38"/>
      <c r="H85" s="38"/>
      <c r="I85" s="38"/>
      <c r="J85" s="38"/>
      <c r="K85" s="38"/>
      <c r="L85" s="37"/>
    </row>
    <row r="86" spans="1:12" x14ac:dyDescent="0.25">
      <c r="A86" s="35" t="s">
        <v>39</v>
      </c>
      <c r="B86" s="36" t="s">
        <v>41</v>
      </c>
      <c r="C86" s="33" t="s">
        <v>40</v>
      </c>
      <c r="D86" s="34" t="s">
        <v>36</v>
      </c>
      <c r="E86" s="32"/>
      <c r="F86" s="33" t="s">
        <v>39</v>
      </c>
      <c r="G86" s="33" t="s">
        <v>38</v>
      </c>
      <c r="H86" s="34" t="s">
        <v>37</v>
      </c>
      <c r="I86" s="34" t="s">
        <v>36</v>
      </c>
      <c r="J86" s="33"/>
      <c r="K86" s="33"/>
      <c r="L86" s="32"/>
    </row>
    <row r="87" spans="1:12" x14ac:dyDescent="0.25">
      <c r="A87" s="25" t="s">
        <v>33</v>
      </c>
      <c r="B87" s="1">
        <v>500</v>
      </c>
      <c r="C87" t="s">
        <v>69</v>
      </c>
      <c r="D87" s="24">
        <v>1000000</v>
      </c>
      <c r="F87" s="25" t="s">
        <v>33</v>
      </c>
      <c r="G87" t="s">
        <v>48</v>
      </c>
      <c r="H87">
        <v>500</v>
      </c>
      <c r="I87" s="24">
        <f t="shared" ref="I87:I96" si="2">D87</f>
        <v>1000000</v>
      </c>
      <c r="L87" s="20"/>
    </row>
    <row r="88" spans="1:12" x14ac:dyDescent="0.25">
      <c r="A88" s="25" t="s">
        <v>33</v>
      </c>
      <c r="B88" s="1">
        <v>540</v>
      </c>
      <c r="C88" t="s">
        <v>67</v>
      </c>
      <c r="D88" s="24">
        <f>D87*0.141</f>
        <v>141000</v>
      </c>
      <c r="F88" s="25" t="s">
        <v>33</v>
      </c>
      <c r="G88" t="s">
        <v>48</v>
      </c>
      <c r="H88">
        <v>540</v>
      </c>
      <c r="I88" s="24">
        <f t="shared" si="2"/>
        <v>141000</v>
      </c>
      <c r="L88" s="20"/>
    </row>
    <row r="89" spans="1:12" x14ac:dyDescent="0.25">
      <c r="A89" s="25" t="s">
        <v>30</v>
      </c>
      <c r="B89" s="1">
        <v>260</v>
      </c>
      <c r="C89" t="s">
        <v>68</v>
      </c>
      <c r="D89" s="24">
        <f>-D87*0.3</f>
        <v>-300000</v>
      </c>
      <c r="F89" s="25" t="s">
        <v>30</v>
      </c>
      <c r="G89" t="s">
        <v>34</v>
      </c>
      <c r="H89">
        <v>260</v>
      </c>
      <c r="I89" s="24">
        <f t="shared" si="2"/>
        <v>-300000</v>
      </c>
      <c r="L89" s="20"/>
    </row>
    <row r="90" spans="1:12" x14ac:dyDescent="0.25">
      <c r="A90" s="29" t="s">
        <v>30</v>
      </c>
      <c r="B90" s="41">
        <v>263</v>
      </c>
      <c r="C90" s="28" t="s">
        <v>57</v>
      </c>
      <c r="D90" s="27">
        <f>-D87*0.02</f>
        <v>-20000</v>
      </c>
      <c r="E90" s="28"/>
      <c r="F90" s="29" t="s">
        <v>30</v>
      </c>
      <c r="G90" s="28" t="s">
        <v>34</v>
      </c>
      <c r="H90" s="28">
        <v>263</v>
      </c>
      <c r="I90" s="27">
        <f t="shared" si="2"/>
        <v>-20000</v>
      </c>
      <c r="L90" s="20"/>
    </row>
    <row r="91" spans="1:12" x14ac:dyDescent="0.25">
      <c r="A91" s="25" t="s">
        <v>30</v>
      </c>
      <c r="B91" s="1">
        <v>1986</v>
      </c>
      <c r="C91" t="s">
        <v>67</v>
      </c>
      <c r="D91" s="24">
        <f>D88*-1</f>
        <v>-141000</v>
      </c>
      <c r="F91" s="25" t="s">
        <v>30</v>
      </c>
      <c r="G91" t="s">
        <v>46</v>
      </c>
      <c r="H91">
        <v>1986</v>
      </c>
      <c r="I91" s="24">
        <f t="shared" si="2"/>
        <v>-141000</v>
      </c>
      <c r="L91" s="20"/>
    </row>
    <row r="92" spans="1:12" x14ac:dyDescent="0.25">
      <c r="A92" s="25" t="s">
        <v>30</v>
      </c>
      <c r="B92" s="1">
        <v>293</v>
      </c>
      <c r="C92" t="s">
        <v>63</v>
      </c>
      <c r="D92" s="24">
        <f>(D87+D88+D89+D90+D91)*-1</f>
        <v>-680000</v>
      </c>
      <c r="F92" s="25" t="s">
        <v>50</v>
      </c>
      <c r="G92" t="s">
        <v>34</v>
      </c>
      <c r="H92">
        <v>293</v>
      </c>
      <c r="I92" s="24">
        <f t="shared" si="2"/>
        <v>-680000</v>
      </c>
      <c r="L92" s="20"/>
    </row>
    <row r="93" spans="1:12" x14ac:dyDescent="0.25">
      <c r="A93" s="29" t="s">
        <v>33</v>
      </c>
      <c r="B93" s="41">
        <v>542</v>
      </c>
      <c r="C93" s="28" t="s">
        <v>51</v>
      </c>
      <c r="D93" s="27">
        <f>D87*0.095</f>
        <v>95000</v>
      </c>
      <c r="E93" s="28"/>
      <c r="F93" s="29" t="s">
        <v>33</v>
      </c>
      <c r="G93" s="28" t="s">
        <v>48</v>
      </c>
      <c r="H93" s="28">
        <v>542</v>
      </c>
      <c r="I93" s="27">
        <f t="shared" si="2"/>
        <v>95000</v>
      </c>
      <c r="L93" s="20"/>
    </row>
    <row r="94" spans="1:12" x14ac:dyDescent="0.25">
      <c r="A94" s="29" t="s">
        <v>30</v>
      </c>
      <c r="B94" s="41">
        <v>281</v>
      </c>
      <c r="C94" s="28" t="s">
        <v>56</v>
      </c>
      <c r="D94" s="27">
        <f>D93*-1</f>
        <v>-95000</v>
      </c>
      <c r="E94" s="28"/>
      <c r="F94" s="29" t="s">
        <v>30</v>
      </c>
      <c r="G94" s="28" t="s">
        <v>34</v>
      </c>
      <c r="H94" s="28">
        <v>281</v>
      </c>
      <c r="I94" s="27">
        <f t="shared" si="2"/>
        <v>-95000</v>
      </c>
      <c r="L94" s="20"/>
    </row>
    <row r="95" spans="1:12" x14ac:dyDescent="0.25">
      <c r="A95" s="25" t="s">
        <v>33</v>
      </c>
      <c r="B95" s="1">
        <v>540</v>
      </c>
      <c r="C95" t="s">
        <v>67</v>
      </c>
      <c r="D95" s="24">
        <f>D93*0.141</f>
        <v>13394.999999999998</v>
      </c>
      <c r="F95" s="25" t="s">
        <v>33</v>
      </c>
      <c r="G95" t="s">
        <v>48</v>
      </c>
      <c r="H95">
        <v>540</v>
      </c>
      <c r="I95" s="24">
        <f t="shared" si="2"/>
        <v>13394.999999999998</v>
      </c>
      <c r="L95" s="20"/>
    </row>
    <row r="96" spans="1:12" x14ac:dyDescent="0.25">
      <c r="A96" s="18" t="s">
        <v>50</v>
      </c>
      <c r="B96" s="19">
        <v>1986</v>
      </c>
      <c r="C96" s="16" t="s">
        <v>67</v>
      </c>
      <c r="D96" s="17">
        <f>D94*0.141</f>
        <v>-13394.999999999998</v>
      </c>
      <c r="E96" s="16"/>
      <c r="F96" s="18" t="s">
        <v>30</v>
      </c>
      <c r="G96" s="16" t="s">
        <v>46</v>
      </c>
      <c r="H96" s="16">
        <v>1986</v>
      </c>
      <c r="I96" s="17">
        <f t="shared" si="2"/>
        <v>-13394.999999999998</v>
      </c>
      <c r="J96" s="16"/>
      <c r="K96" s="16"/>
      <c r="L96" s="15"/>
    </row>
    <row r="97" spans="1:12" x14ac:dyDescent="0.25">
      <c r="A97" s="12" t="s">
        <v>74</v>
      </c>
      <c r="B97" s="14"/>
      <c r="C97" s="10"/>
      <c r="D97" s="11">
        <f>SUM(D87:D96)</f>
        <v>0</v>
      </c>
      <c r="E97" s="10"/>
      <c r="F97" s="12" t="s">
        <v>74</v>
      </c>
      <c r="G97" s="10"/>
      <c r="H97" s="10"/>
      <c r="I97" s="11">
        <f>SUM(I87:I96)</f>
        <v>0</v>
      </c>
      <c r="J97" s="10"/>
      <c r="K97" s="10"/>
      <c r="L97" s="13"/>
    </row>
    <row r="98" spans="1:12" x14ac:dyDescent="0.25">
      <c r="D98" s="24"/>
      <c r="I98" s="24"/>
    </row>
    <row r="99" spans="1:12" s="8" customFormat="1" x14ac:dyDescent="0.25">
      <c r="A99" s="35" t="s">
        <v>73</v>
      </c>
      <c r="B99" s="36"/>
      <c r="C99" s="33"/>
      <c r="D99" s="42"/>
      <c r="E99" s="32"/>
      <c r="F99" s="33"/>
      <c r="G99" s="33"/>
      <c r="H99" s="33"/>
      <c r="I99" s="42"/>
      <c r="J99" s="33"/>
      <c r="K99" s="33"/>
      <c r="L99" s="32"/>
    </row>
    <row r="100" spans="1:12" s="8" customFormat="1" x14ac:dyDescent="0.25">
      <c r="A100" s="55" t="s">
        <v>43</v>
      </c>
      <c r="B100" s="54"/>
      <c r="C100" s="53"/>
      <c r="D100" s="53"/>
      <c r="E100" s="52"/>
      <c r="F100" s="53" t="s">
        <v>64</v>
      </c>
      <c r="G100" s="53"/>
      <c r="H100" s="53"/>
      <c r="I100" s="53"/>
      <c r="J100" s="53"/>
      <c r="K100" s="53"/>
      <c r="L100" s="52"/>
    </row>
    <row r="101" spans="1:12" x14ac:dyDescent="0.25">
      <c r="A101" s="25" t="s">
        <v>33</v>
      </c>
      <c r="B101" s="1">
        <v>293</v>
      </c>
      <c r="C101" t="s">
        <v>63</v>
      </c>
      <c r="D101" s="24">
        <f>-D92</f>
        <v>680000</v>
      </c>
      <c r="F101" s="25" t="s">
        <v>33</v>
      </c>
      <c r="G101" t="s">
        <v>34</v>
      </c>
      <c r="H101">
        <v>293</v>
      </c>
      <c r="I101" s="24">
        <f>D101</f>
        <v>680000</v>
      </c>
      <c r="L101" s="20"/>
    </row>
    <row r="102" spans="1:12" x14ac:dyDescent="0.25">
      <c r="A102" s="25" t="s">
        <v>30</v>
      </c>
      <c r="B102" s="1">
        <v>194</v>
      </c>
      <c r="C102" t="s">
        <v>31</v>
      </c>
      <c r="D102" s="24">
        <f>D92</f>
        <v>-680000</v>
      </c>
      <c r="F102" s="25" t="s">
        <v>30</v>
      </c>
      <c r="G102" t="s">
        <v>62</v>
      </c>
      <c r="H102">
        <v>194</v>
      </c>
      <c r="I102" s="24">
        <f>D102</f>
        <v>-680000</v>
      </c>
      <c r="L102" s="20"/>
    </row>
    <row r="103" spans="1:12" x14ac:dyDescent="0.25">
      <c r="A103" s="12" t="s">
        <v>72</v>
      </c>
      <c r="B103" s="14"/>
      <c r="C103" s="10"/>
      <c r="D103" s="11">
        <f>SUM(D101:D102)</f>
        <v>0</v>
      </c>
      <c r="E103" s="10"/>
      <c r="F103" s="12" t="s">
        <v>72</v>
      </c>
      <c r="G103" s="10"/>
      <c r="H103" s="10"/>
      <c r="I103" s="11">
        <f>SUM(I101:I102)</f>
        <v>0</v>
      </c>
      <c r="J103" s="10"/>
      <c r="K103" s="10"/>
      <c r="L103" s="13"/>
    </row>
    <row r="104" spans="1:12" x14ac:dyDescent="0.25">
      <c r="D104" s="24"/>
      <c r="I104" s="24"/>
    </row>
    <row r="105" spans="1:12" s="8" customFormat="1" x14ac:dyDescent="0.25">
      <c r="A105" s="39" t="s">
        <v>71</v>
      </c>
      <c r="B105" s="40"/>
      <c r="C105" s="38"/>
      <c r="D105" s="56"/>
      <c r="E105" s="38"/>
      <c r="F105" s="38"/>
      <c r="G105" s="38"/>
      <c r="H105" s="38"/>
      <c r="I105" s="38"/>
      <c r="J105" s="38"/>
      <c r="K105" s="38"/>
      <c r="L105" s="37"/>
    </row>
    <row r="106" spans="1:12" s="8" customFormat="1" x14ac:dyDescent="0.25">
      <c r="A106" s="39" t="s">
        <v>43</v>
      </c>
      <c r="B106" s="40"/>
      <c r="C106" s="38"/>
      <c r="D106" s="38"/>
      <c r="E106" s="38"/>
      <c r="F106" s="39" t="s">
        <v>70</v>
      </c>
      <c r="G106" s="38"/>
      <c r="H106" s="38"/>
      <c r="I106" s="38"/>
      <c r="J106" s="38"/>
      <c r="K106" s="38"/>
      <c r="L106" s="37"/>
    </row>
    <row r="107" spans="1:12" x14ac:dyDescent="0.25">
      <c r="A107" s="35" t="s">
        <v>39</v>
      </c>
      <c r="B107" s="36" t="s">
        <v>41</v>
      </c>
      <c r="C107" s="33" t="s">
        <v>40</v>
      </c>
      <c r="D107" s="34" t="s">
        <v>36</v>
      </c>
      <c r="E107" s="32"/>
      <c r="F107" s="33" t="s">
        <v>39</v>
      </c>
      <c r="G107" s="33" t="s">
        <v>38</v>
      </c>
      <c r="H107" s="34" t="s">
        <v>37</v>
      </c>
      <c r="I107" s="34" t="s">
        <v>36</v>
      </c>
      <c r="J107" s="33"/>
      <c r="K107" s="33"/>
      <c r="L107" s="32"/>
    </row>
    <row r="108" spans="1:12" x14ac:dyDescent="0.25">
      <c r="A108" s="25" t="s">
        <v>33</v>
      </c>
      <c r="B108" s="1">
        <v>500</v>
      </c>
      <c r="C108" t="s">
        <v>69</v>
      </c>
      <c r="D108" s="24">
        <v>1000000</v>
      </c>
      <c r="F108" s="25" t="s">
        <v>33</v>
      </c>
      <c r="G108" t="s">
        <v>48</v>
      </c>
      <c r="H108">
        <v>500</v>
      </c>
      <c r="I108" s="24">
        <f t="shared" ref="I108:I117" si="3">D108</f>
        <v>1000000</v>
      </c>
      <c r="L108" s="20"/>
    </row>
    <row r="109" spans="1:12" x14ac:dyDescent="0.25">
      <c r="A109" s="25" t="s">
        <v>33</v>
      </c>
      <c r="B109" s="1">
        <v>540</v>
      </c>
      <c r="C109" t="s">
        <v>67</v>
      </c>
      <c r="D109" s="24">
        <f>D108*0.141</f>
        <v>141000</v>
      </c>
      <c r="F109" s="25" t="s">
        <v>33</v>
      </c>
      <c r="G109" t="s">
        <v>48</v>
      </c>
      <c r="H109">
        <v>540</v>
      </c>
      <c r="I109" s="24">
        <f t="shared" si="3"/>
        <v>141000</v>
      </c>
      <c r="L109" s="20"/>
    </row>
    <row r="110" spans="1:12" x14ac:dyDescent="0.25">
      <c r="A110" s="25" t="s">
        <v>30</v>
      </c>
      <c r="B110" s="1">
        <v>260</v>
      </c>
      <c r="C110" t="s">
        <v>68</v>
      </c>
      <c r="D110" s="24">
        <f>-D108*0.3</f>
        <v>-300000</v>
      </c>
      <c r="F110" s="25" t="s">
        <v>30</v>
      </c>
      <c r="G110" t="s">
        <v>34</v>
      </c>
      <c r="H110">
        <v>260</v>
      </c>
      <c r="I110" s="24">
        <f t="shared" si="3"/>
        <v>-300000</v>
      </c>
      <c r="L110" s="20"/>
    </row>
    <row r="111" spans="1:12" x14ac:dyDescent="0.25">
      <c r="A111" s="29" t="s">
        <v>30</v>
      </c>
      <c r="B111" s="41">
        <v>263</v>
      </c>
      <c r="C111" s="28" t="s">
        <v>57</v>
      </c>
      <c r="D111" s="27">
        <f>-D108*0.02</f>
        <v>-20000</v>
      </c>
      <c r="E111" s="28"/>
      <c r="F111" s="29" t="s">
        <v>30</v>
      </c>
      <c r="G111" s="28" t="s">
        <v>34</v>
      </c>
      <c r="H111" s="28">
        <v>263</v>
      </c>
      <c r="I111" s="27">
        <f t="shared" si="3"/>
        <v>-20000</v>
      </c>
      <c r="L111" s="20"/>
    </row>
    <row r="112" spans="1:12" x14ac:dyDescent="0.25">
      <c r="A112" s="25" t="s">
        <v>30</v>
      </c>
      <c r="B112" s="1">
        <v>1986</v>
      </c>
      <c r="C112" t="s">
        <v>67</v>
      </c>
      <c r="D112" s="24">
        <f>D109*-1</f>
        <v>-141000</v>
      </c>
      <c r="F112" s="25" t="s">
        <v>30</v>
      </c>
      <c r="G112" t="s">
        <v>46</v>
      </c>
      <c r="H112">
        <v>1986</v>
      </c>
      <c r="I112" s="24">
        <f t="shared" si="3"/>
        <v>-141000</v>
      </c>
      <c r="L112" s="20"/>
    </row>
    <row r="113" spans="1:12" x14ac:dyDescent="0.25">
      <c r="A113" s="25" t="s">
        <v>30</v>
      </c>
      <c r="B113" s="1">
        <v>293</v>
      </c>
      <c r="C113" t="s">
        <v>63</v>
      </c>
      <c r="D113" s="24">
        <f>(D108+D109+D110+D111+D112)*-1</f>
        <v>-680000</v>
      </c>
      <c r="F113" s="25" t="s">
        <v>50</v>
      </c>
      <c r="G113" t="s">
        <v>34</v>
      </c>
      <c r="H113">
        <v>293</v>
      </c>
      <c r="I113" s="24">
        <f t="shared" si="3"/>
        <v>-680000</v>
      </c>
      <c r="L113" s="20"/>
    </row>
    <row r="114" spans="1:12" x14ac:dyDescent="0.25">
      <c r="A114" s="29" t="s">
        <v>33</v>
      </c>
      <c r="B114" s="41">
        <v>542</v>
      </c>
      <c r="C114" s="28" t="s">
        <v>51</v>
      </c>
      <c r="D114" s="27">
        <f>D108*0.095</f>
        <v>95000</v>
      </c>
      <c r="E114" s="28"/>
      <c r="F114" s="29" t="s">
        <v>33</v>
      </c>
      <c r="G114" s="28" t="s">
        <v>48</v>
      </c>
      <c r="H114" s="28">
        <v>542</v>
      </c>
      <c r="I114" s="27">
        <f t="shared" si="3"/>
        <v>95000</v>
      </c>
      <c r="L114" s="20"/>
    </row>
    <row r="115" spans="1:12" x14ac:dyDescent="0.25">
      <c r="A115" s="29" t="s">
        <v>30</v>
      </c>
      <c r="B115" s="41">
        <v>281</v>
      </c>
      <c r="C115" s="28" t="s">
        <v>56</v>
      </c>
      <c r="D115" s="27">
        <f>D114*-1</f>
        <v>-95000</v>
      </c>
      <c r="E115" s="28"/>
      <c r="F115" s="29" t="s">
        <v>30</v>
      </c>
      <c r="G115" s="28" t="s">
        <v>34</v>
      </c>
      <c r="H115" s="28">
        <v>281</v>
      </c>
      <c r="I115" s="27">
        <f t="shared" si="3"/>
        <v>-95000</v>
      </c>
      <c r="L115" s="20"/>
    </row>
    <row r="116" spans="1:12" x14ac:dyDescent="0.25">
      <c r="A116" s="25" t="s">
        <v>33</v>
      </c>
      <c r="B116" s="1">
        <v>540</v>
      </c>
      <c r="C116" t="s">
        <v>67</v>
      </c>
      <c r="D116" s="24">
        <f>D114*0.141</f>
        <v>13394.999999999998</v>
      </c>
      <c r="F116" s="25" t="s">
        <v>33</v>
      </c>
      <c r="G116" t="s">
        <v>48</v>
      </c>
      <c r="H116">
        <v>540</v>
      </c>
      <c r="I116" s="24">
        <f t="shared" si="3"/>
        <v>13394.999999999998</v>
      </c>
      <c r="L116" s="20"/>
    </row>
    <row r="117" spans="1:12" x14ac:dyDescent="0.25">
      <c r="A117" s="25" t="s">
        <v>50</v>
      </c>
      <c r="B117" s="1">
        <v>1986</v>
      </c>
      <c r="C117" t="s">
        <v>67</v>
      </c>
      <c r="D117" s="24">
        <f>D115*0.141</f>
        <v>-13394.999999999998</v>
      </c>
      <c r="F117" s="25" t="s">
        <v>30</v>
      </c>
      <c r="G117" t="s">
        <v>46</v>
      </c>
      <c r="H117">
        <v>1986</v>
      </c>
      <c r="I117" s="24">
        <f t="shared" si="3"/>
        <v>-13394.999999999998</v>
      </c>
      <c r="L117" s="20"/>
    </row>
    <row r="118" spans="1:12" x14ac:dyDescent="0.25">
      <c r="A118" s="12" t="s">
        <v>66</v>
      </c>
      <c r="B118" s="14"/>
      <c r="C118" s="10"/>
      <c r="D118" s="11">
        <f>SUM(D108:D117)</f>
        <v>0</v>
      </c>
      <c r="E118" s="10"/>
      <c r="F118" s="12" t="s">
        <v>66</v>
      </c>
      <c r="G118" s="10"/>
      <c r="H118" s="10"/>
      <c r="I118" s="11">
        <f>SUM(I108:I117)</f>
        <v>0</v>
      </c>
      <c r="J118" s="10"/>
      <c r="K118" s="10"/>
      <c r="L118" s="13"/>
    </row>
    <row r="119" spans="1:12" x14ac:dyDescent="0.25">
      <c r="D119" s="24"/>
      <c r="I119" s="24"/>
    </row>
    <row r="120" spans="1:12" s="8" customFormat="1" x14ac:dyDescent="0.25">
      <c r="A120" s="35" t="s">
        <v>65</v>
      </c>
      <c r="B120" s="36"/>
      <c r="C120" s="33"/>
      <c r="D120" s="42"/>
      <c r="E120" s="32"/>
      <c r="F120" s="33"/>
      <c r="G120" s="33"/>
      <c r="H120" s="33"/>
      <c r="I120" s="42"/>
      <c r="J120" s="33"/>
      <c r="K120" s="33"/>
      <c r="L120" s="32"/>
    </row>
    <row r="121" spans="1:12" s="8" customFormat="1" x14ac:dyDescent="0.25">
      <c r="A121" s="55" t="s">
        <v>43</v>
      </c>
      <c r="B121" s="54"/>
      <c r="C121" s="53"/>
      <c r="D121" s="53"/>
      <c r="E121" s="52"/>
      <c r="F121" s="53" t="s">
        <v>64</v>
      </c>
      <c r="G121" s="53"/>
      <c r="H121" s="53"/>
      <c r="I121" s="53"/>
      <c r="J121" s="53"/>
      <c r="K121" s="53"/>
      <c r="L121" s="52"/>
    </row>
    <row r="122" spans="1:12" x14ac:dyDescent="0.25">
      <c r="A122" s="25" t="s">
        <v>33</v>
      </c>
      <c r="B122" s="1">
        <v>293</v>
      </c>
      <c r="C122" t="s">
        <v>63</v>
      </c>
      <c r="D122" s="24">
        <f>-D113</f>
        <v>680000</v>
      </c>
      <c r="E122" s="20"/>
      <c r="F122" s="25" t="s">
        <v>33</v>
      </c>
      <c r="G122" t="s">
        <v>34</v>
      </c>
      <c r="H122">
        <v>293</v>
      </c>
      <c r="I122" s="24">
        <f>D122</f>
        <v>680000</v>
      </c>
      <c r="L122" s="20"/>
    </row>
    <row r="123" spans="1:12" x14ac:dyDescent="0.25">
      <c r="A123" s="18" t="s">
        <v>30</v>
      </c>
      <c r="B123" s="19">
        <v>194</v>
      </c>
      <c r="C123" s="16" t="s">
        <v>31</v>
      </c>
      <c r="D123" s="17">
        <f>D113</f>
        <v>-680000</v>
      </c>
      <c r="E123" s="15"/>
      <c r="F123" s="18" t="s">
        <v>30</v>
      </c>
      <c r="G123" s="16" t="s">
        <v>62</v>
      </c>
      <c r="H123" s="16">
        <v>194</v>
      </c>
      <c r="I123" s="17">
        <f>D123</f>
        <v>-680000</v>
      </c>
      <c r="J123" s="16"/>
      <c r="K123" s="16"/>
      <c r="L123" s="15"/>
    </row>
    <row r="124" spans="1:12" x14ac:dyDescent="0.25">
      <c r="A124" s="12" t="s">
        <v>61</v>
      </c>
      <c r="B124" s="14"/>
      <c r="C124" s="10"/>
      <c r="D124" s="11">
        <f>SUM(D122:D123)</f>
        <v>0</v>
      </c>
      <c r="E124" s="10"/>
      <c r="F124" s="12" t="s">
        <v>61</v>
      </c>
      <c r="G124" s="10"/>
      <c r="H124" s="10"/>
      <c r="I124" s="11">
        <f>SUM(I122:I123)</f>
        <v>0</v>
      </c>
      <c r="J124" s="10"/>
      <c r="K124" s="10"/>
      <c r="L124" s="13"/>
    </row>
    <row r="125" spans="1:12" x14ac:dyDescent="0.25">
      <c r="A125" s="25"/>
      <c r="D125" s="24"/>
      <c r="I125" s="24"/>
    </row>
    <row r="126" spans="1:12" x14ac:dyDescent="0.25">
      <c r="A126" s="51" t="s">
        <v>60</v>
      </c>
      <c r="B126" s="50"/>
      <c r="C126" s="48"/>
      <c r="D126" s="49"/>
      <c r="E126" s="48"/>
      <c r="F126" s="48"/>
      <c r="G126" s="48"/>
      <c r="H126" s="48"/>
      <c r="I126" s="49"/>
      <c r="J126" s="48"/>
      <c r="K126" s="48"/>
      <c r="L126" s="47"/>
    </row>
    <row r="127" spans="1:12" x14ac:dyDescent="0.25">
      <c r="A127" s="46" t="s">
        <v>59</v>
      </c>
      <c r="B127" s="45"/>
      <c r="C127" s="43"/>
      <c r="D127" s="44"/>
      <c r="E127" s="43"/>
      <c r="F127" s="43"/>
      <c r="G127" s="43"/>
      <c r="H127" s="43"/>
      <c r="I127" s="44"/>
      <c r="J127" s="43"/>
      <c r="L127" s="20"/>
    </row>
    <row r="128" spans="1:12" x14ac:dyDescent="0.25">
      <c r="A128" s="39" t="s">
        <v>58</v>
      </c>
      <c r="B128" s="40"/>
      <c r="C128" s="38"/>
      <c r="D128" s="38"/>
      <c r="E128" s="38"/>
      <c r="F128" s="39" t="s">
        <v>52</v>
      </c>
      <c r="G128" s="38"/>
      <c r="H128" s="38"/>
      <c r="I128" s="38"/>
      <c r="J128" s="38"/>
      <c r="K128" s="38"/>
      <c r="L128" s="37"/>
    </row>
    <row r="129" spans="1:14" x14ac:dyDescent="0.25">
      <c r="A129" s="35" t="s">
        <v>39</v>
      </c>
      <c r="B129" s="36" t="s">
        <v>41</v>
      </c>
      <c r="C129" s="33" t="s">
        <v>40</v>
      </c>
      <c r="D129" s="34" t="s">
        <v>36</v>
      </c>
      <c r="E129" s="32"/>
      <c r="F129" s="35" t="s">
        <v>39</v>
      </c>
      <c r="G129" s="36" t="s">
        <v>41</v>
      </c>
      <c r="H129" s="33" t="s">
        <v>40</v>
      </c>
      <c r="I129" s="34" t="s">
        <v>36</v>
      </c>
      <c r="J129" s="33"/>
      <c r="K129" s="33"/>
      <c r="L129" s="32"/>
    </row>
    <row r="130" spans="1:14" x14ac:dyDescent="0.25">
      <c r="A130" s="29" t="s">
        <v>33</v>
      </c>
      <c r="B130" s="41">
        <v>263</v>
      </c>
      <c r="C130" s="28" t="s">
        <v>57</v>
      </c>
      <c r="D130" s="27">
        <v>40000</v>
      </c>
      <c r="E130" s="30"/>
      <c r="F130" s="23"/>
      <c r="G130" s="22"/>
      <c r="H130" s="22"/>
      <c r="I130" s="21"/>
      <c r="L130" s="20"/>
    </row>
    <row r="131" spans="1:14" x14ac:dyDescent="0.25">
      <c r="A131" s="29" t="s">
        <v>33</v>
      </c>
      <c r="B131" s="41">
        <v>281</v>
      </c>
      <c r="C131" s="28" t="s">
        <v>56</v>
      </c>
      <c r="D131" s="27">
        <v>190000</v>
      </c>
      <c r="E131" s="30"/>
      <c r="F131" s="23"/>
      <c r="G131" s="22"/>
      <c r="H131" s="22"/>
      <c r="I131" s="21"/>
      <c r="L131" s="20"/>
    </row>
    <row r="132" spans="1:14" x14ac:dyDescent="0.25">
      <c r="A132" s="29" t="s">
        <v>33</v>
      </c>
      <c r="B132" s="41">
        <v>282</v>
      </c>
      <c r="C132" s="28" t="s">
        <v>49</v>
      </c>
      <c r="D132" s="27">
        <v>90000</v>
      </c>
      <c r="E132" s="30"/>
      <c r="F132" s="23"/>
      <c r="G132" s="22"/>
      <c r="H132" s="22"/>
      <c r="I132" s="21"/>
      <c r="L132" s="20"/>
    </row>
    <row r="133" spans="1:14" x14ac:dyDescent="0.25">
      <c r="A133" s="25" t="s">
        <v>50</v>
      </c>
      <c r="B133" s="1">
        <v>240</v>
      </c>
      <c r="C133" t="s">
        <v>32</v>
      </c>
      <c r="D133" s="24">
        <v>-320000</v>
      </c>
      <c r="E133" s="20"/>
      <c r="F133" s="23"/>
      <c r="G133" s="22"/>
      <c r="H133" s="22"/>
      <c r="I133" s="21"/>
      <c r="L133" s="20"/>
    </row>
    <row r="134" spans="1:14" s="8" customFormat="1" x14ac:dyDescent="0.25">
      <c r="A134" s="25"/>
      <c r="B134" s="1"/>
      <c r="C134"/>
      <c r="D134" s="24"/>
      <c r="E134" s="20"/>
      <c r="F134" s="25"/>
      <c r="G134"/>
      <c r="H134"/>
      <c r="I134" s="24"/>
      <c r="J134"/>
      <c r="K134"/>
      <c r="L134" s="20"/>
    </row>
    <row r="135" spans="1:14" s="8" customFormat="1" x14ac:dyDescent="0.25">
      <c r="A135" s="12" t="s">
        <v>55</v>
      </c>
      <c r="B135" s="14"/>
      <c r="C135" s="10"/>
      <c r="D135" s="11">
        <f>SUM(D130:D134)</f>
        <v>0</v>
      </c>
      <c r="E135" s="13"/>
      <c r="F135" s="12"/>
      <c r="G135" s="14"/>
      <c r="H135" s="10"/>
      <c r="I135" s="11"/>
      <c r="J135" s="10"/>
      <c r="K135" s="10"/>
      <c r="L135" s="13"/>
    </row>
    <row r="136" spans="1:14" s="8" customFormat="1" x14ac:dyDescent="0.25">
      <c r="A136" s="25"/>
      <c r="B136" s="1"/>
      <c r="C136"/>
      <c r="D136" s="24"/>
      <c r="E136"/>
      <c r="F136"/>
      <c r="G136" s="1"/>
      <c r="H136"/>
      <c r="I136" s="24"/>
      <c r="J136"/>
      <c r="K136"/>
      <c r="L136" s="20"/>
    </row>
    <row r="137" spans="1:14" s="8" customFormat="1" x14ac:dyDescent="0.25">
      <c r="A137" s="25" t="s">
        <v>54</v>
      </c>
      <c r="B137" s="1"/>
      <c r="C137"/>
      <c r="D137" s="24"/>
      <c r="E137"/>
      <c r="F137"/>
      <c r="G137"/>
      <c r="H137"/>
      <c r="I137" s="24"/>
      <c r="J137"/>
      <c r="K137"/>
      <c r="L137" s="20"/>
    </row>
    <row r="138" spans="1:14" x14ac:dyDescent="0.25">
      <c r="A138" s="35" t="s">
        <v>53</v>
      </c>
      <c r="B138" s="36"/>
      <c r="C138" s="33"/>
      <c r="D138" s="42"/>
      <c r="E138" s="33"/>
      <c r="F138" s="33"/>
      <c r="G138" s="33"/>
      <c r="H138" s="33"/>
      <c r="I138" s="42"/>
      <c r="J138" s="33"/>
      <c r="K138" s="33"/>
      <c r="L138" s="32"/>
    </row>
    <row r="139" spans="1:14" x14ac:dyDescent="0.25">
      <c r="A139" s="39" t="s">
        <v>43</v>
      </c>
      <c r="B139" s="40"/>
      <c r="C139" s="38"/>
      <c r="D139" s="38"/>
      <c r="E139" s="38"/>
      <c r="F139" s="39" t="s">
        <v>52</v>
      </c>
      <c r="G139" s="38"/>
      <c r="H139" s="38"/>
      <c r="I139" s="38"/>
      <c r="J139" s="38"/>
      <c r="K139" s="38"/>
      <c r="L139" s="37"/>
    </row>
    <row r="140" spans="1:14" x14ac:dyDescent="0.25">
      <c r="A140" s="35" t="s">
        <v>39</v>
      </c>
      <c r="B140" s="36" t="s">
        <v>41</v>
      </c>
      <c r="C140" s="33" t="s">
        <v>40</v>
      </c>
      <c r="D140" s="34" t="s">
        <v>36</v>
      </c>
      <c r="E140" s="32"/>
      <c r="F140" s="35" t="s">
        <v>39</v>
      </c>
      <c r="G140" s="33" t="s">
        <v>38</v>
      </c>
      <c r="H140" s="34" t="s">
        <v>37</v>
      </c>
      <c r="I140" s="34" t="s">
        <v>36</v>
      </c>
      <c r="J140" s="33"/>
      <c r="K140" s="33"/>
      <c r="L140" s="32"/>
      <c r="N140" s="24"/>
    </row>
    <row r="141" spans="1:14" x14ac:dyDescent="0.25">
      <c r="A141" s="29" t="s">
        <v>33</v>
      </c>
      <c r="B141" s="41">
        <v>542</v>
      </c>
      <c r="C141" s="28" t="s">
        <v>51</v>
      </c>
      <c r="D141" s="27">
        <v>90000</v>
      </c>
      <c r="E141" s="30"/>
      <c r="F141" s="29" t="s">
        <v>33</v>
      </c>
      <c r="G141" s="28" t="s">
        <v>48</v>
      </c>
      <c r="H141" s="28">
        <f>B141</f>
        <v>542</v>
      </c>
      <c r="I141" s="27">
        <f>D141</f>
        <v>90000</v>
      </c>
      <c r="K141" s="8"/>
      <c r="L141" s="31"/>
      <c r="N141" s="24"/>
    </row>
    <row r="142" spans="1:14" x14ac:dyDescent="0.25">
      <c r="A142" s="29" t="s">
        <v>50</v>
      </c>
      <c r="B142" s="41">
        <v>282</v>
      </c>
      <c r="C142" s="28" t="s">
        <v>49</v>
      </c>
      <c r="D142" s="27">
        <v>-90000</v>
      </c>
      <c r="E142" s="30"/>
      <c r="F142" s="29" t="s">
        <v>30</v>
      </c>
      <c r="G142" s="28" t="s">
        <v>34</v>
      </c>
      <c r="H142" s="28">
        <f>B142</f>
        <v>282</v>
      </c>
      <c r="I142" s="27">
        <f>D142</f>
        <v>-90000</v>
      </c>
      <c r="L142" s="20"/>
      <c r="N142" s="24"/>
    </row>
    <row r="143" spans="1:14" x14ac:dyDescent="0.25">
      <c r="A143" s="25" t="s">
        <v>33</v>
      </c>
      <c r="B143" s="1">
        <v>540</v>
      </c>
      <c r="C143" t="s">
        <v>47</v>
      </c>
      <c r="D143" s="24">
        <f>D142*0.141*-1</f>
        <v>12689.999999999998</v>
      </c>
      <c r="F143" s="25" t="s">
        <v>33</v>
      </c>
      <c r="G143" s="1" t="s">
        <v>48</v>
      </c>
      <c r="H143">
        <v>540</v>
      </c>
      <c r="I143" s="24">
        <f>D143</f>
        <v>12689.999999999998</v>
      </c>
      <c r="L143" s="20"/>
    </row>
    <row r="144" spans="1:14" x14ac:dyDescent="0.25">
      <c r="A144" s="25" t="s">
        <v>30</v>
      </c>
      <c r="B144" s="1">
        <v>1986</v>
      </c>
      <c r="C144" t="s">
        <v>47</v>
      </c>
      <c r="D144" s="24">
        <f>D143*-1</f>
        <v>-12689.999999999998</v>
      </c>
      <c r="F144" s="25" t="s">
        <v>30</v>
      </c>
      <c r="G144" s="1" t="s">
        <v>46</v>
      </c>
      <c r="H144">
        <v>1986</v>
      </c>
      <c r="I144" s="24">
        <f>D144</f>
        <v>-12689.999999999998</v>
      </c>
      <c r="L144" s="20"/>
    </row>
    <row r="145" spans="1:14" x14ac:dyDescent="0.25">
      <c r="A145" s="12" t="s">
        <v>45</v>
      </c>
      <c r="B145" s="14"/>
      <c r="C145" s="10"/>
      <c r="D145" s="11">
        <f>SUM(D141:D144)</f>
        <v>0</v>
      </c>
      <c r="E145" s="13"/>
      <c r="F145" s="10" t="s">
        <v>45</v>
      </c>
      <c r="G145" s="10"/>
      <c r="H145" s="10"/>
      <c r="I145" s="11">
        <f>SUM(I141:I144)</f>
        <v>0</v>
      </c>
      <c r="J145" s="10"/>
      <c r="K145" s="10"/>
      <c r="L145" s="13"/>
    </row>
    <row r="146" spans="1:14" s="8" customFormat="1" x14ac:dyDescent="0.25">
      <c r="A146" s="25"/>
      <c r="B146" s="1"/>
      <c r="C146"/>
      <c r="D146" s="24"/>
      <c r="E146" s="20"/>
      <c r="F146" s="25"/>
      <c r="G146"/>
      <c r="H146"/>
      <c r="I146" s="24"/>
      <c r="J146"/>
      <c r="K146"/>
      <c r="L146" s="20"/>
    </row>
    <row r="147" spans="1:14" x14ac:dyDescent="0.25">
      <c r="A147" s="25" t="s">
        <v>44</v>
      </c>
      <c r="B147" s="25"/>
      <c r="C147" s="25"/>
      <c r="D147" s="24"/>
      <c r="I147" s="24"/>
      <c r="L147" s="20"/>
    </row>
    <row r="148" spans="1:14" x14ac:dyDescent="0.25">
      <c r="A148" s="39" t="s">
        <v>43</v>
      </c>
      <c r="B148" s="40"/>
      <c r="C148" s="38"/>
      <c r="D148" s="38"/>
      <c r="E148" s="38"/>
      <c r="F148" s="39" t="s">
        <v>42</v>
      </c>
      <c r="G148" s="38"/>
      <c r="H148" s="38"/>
      <c r="I148" s="38"/>
      <c r="J148" s="38"/>
      <c r="K148" s="38"/>
      <c r="L148" s="37"/>
      <c r="N148" s="24"/>
    </row>
    <row r="149" spans="1:14" x14ac:dyDescent="0.25">
      <c r="A149" s="35" t="s">
        <v>39</v>
      </c>
      <c r="B149" s="36" t="s">
        <v>41</v>
      </c>
      <c r="C149" s="33" t="s">
        <v>40</v>
      </c>
      <c r="D149" s="34" t="s">
        <v>36</v>
      </c>
      <c r="E149" s="32"/>
      <c r="F149" s="35" t="s">
        <v>39</v>
      </c>
      <c r="G149" s="33" t="s">
        <v>38</v>
      </c>
      <c r="H149" s="34" t="s">
        <v>37</v>
      </c>
      <c r="I149" s="34" t="s">
        <v>36</v>
      </c>
      <c r="J149" s="33"/>
      <c r="K149" s="33"/>
      <c r="L149" s="32"/>
    </row>
    <row r="150" spans="1:14" x14ac:dyDescent="0.25">
      <c r="A150" s="23"/>
      <c r="B150" s="22"/>
      <c r="C150" s="22"/>
      <c r="D150" s="26">
        <v>40000</v>
      </c>
      <c r="E150" s="30"/>
      <c r="F150" s="29" t="s">
        <v>33</v>
      </c>
      <c r="G150" s="28" t="s">
        <v>34</v>
      </c>
      <c r="H150" s="28">
        <v>263</v>
      </c>
      <c r="I150" s="27">
        <f>D150</f>
        <v>40000</v>
      </c>
      <c r="J150" s="8"/>
      <c r="K150" s="8"/>
      <c r="L150" s="31"/>
    </row>
    <row r="151" spans="1:14" x14ac:dyDescent="0.25">
      <c r="A151" s="23"/>
      <c r="B151" s="22"/>
      <c r="C151" s="22"/>
      <c r="D151" s="26">
        <v>190000</v>
      </c>
      <c r="E151" s="30"/>
      <c r="F151" s="29" t="s">
        <v>35</v>
      </c>
      <c r="G151" s="28" t="s">
        <v>34</v>
      </c>
      <c r="H151" s="28">
        <v>281</v>
      </c>
      <c r="I151" s="27">
        <f>D151</f>
        <v>190000</v>
      </c>
      <c r="J151" s="8"/>
      <c r="K151" s="8"/>
      <c r="L151" s="31"/>
    </row>
    <row r="152" spans="1:14" x14ac:dyDescent="0.25">
      <c r="A152" s="23"/>
      <c r="B152" s="22"/>
      <c r="C152" s="22"/>
      <c r="D152" s="26">
        <v>90000</v>
      </c>
      <c r="E152" s="30"/>
      <c r="F152" s="29" t="s">
        <v>33</v>
      </c>
      <c r="G152" s="28" t="s">
        <v>34</v>
      </c>
      <c r="H152" s="28">
        <v>282</v>
      </c>
      <c r="I152" s="27">
        <f>D152</f>
        <v>90000</v>
      </c>
      <c r="L152" s="20"/>
    </row>
    <row r="153" spans="1:14" x14ac:dyDescent="0.25">
      <c r="A153" s="23"/>
      <c r="B153" s="22"/>
      <c r="C153" s="22"/>
      <c r="D153" s="26">
        <v>-320000</v>
      </c>
      <c r="E153" s="20"/>
      <c r="F153" s="23"/>
      <c r="G153" s="22"/>
      <c r="H153" s="22"/>
      <c r="I153" s="21"/>
      <c r="L153" s="20"/>
      <c r="M153" s="25"/>
    </row>
    <row r="154" spans="1:14" x14ac:dyDescent="0.25">
      <c r="A154" s="25"/>
      <c r="D154" s="24"/>
      <c r="E154" s="20"/>
      <c r="F154" s="25"/>
      <c r="I154" s="24"/>
      <c r="L154" s="20"/>
    </row>
    <row r="155" spans="1:14" x14ac:dyDescent="0.25">
      <c r="A155" s="25" t="s">
        <v>33</v>
      </c>
      <c r="B155" s="1">
        <v>240</v>
      </c>
      <c r="C155" t="s">
        <v>32</v>
      </c>
      <c r="D155" s="24">
        <v>320000</v>
      </c>
      <c r="E155" s="20"/>
      <c r="F155" s="23"/>
      <c r="G155" s="22"/>
      <c r="H155" s="22"/>
      <c r="I155" s="21"/>
      <c r="L155" s="20"/>
    </row>
    <row r="156" spans="1:14" x14ac:dyDescent="0.25">
      <c r="A156" s="18" t="s">
        <v>30</v>
      </c>
      <c r="B156" s="19">
        <v>194</v>
      </c>
      <c r="C156" s="16" t="s">
        <v>31</v>
      </c>
      <c r="D156" s="17">
        <v>-320000</v>
      </c>
      <c r="E156" s="15"/>
      <c r="F156" s="18" t="s">
        <v>30</v>
      </c>
      <c r="G156" s="16" t="s">
        <v>29</v>
      </c>
      <c r="H156" s="16">
        <v>194</v>
      </c>
      <c r="I156" s="17">
        <f>D156</f>
        <v>-320000</v>
      </c>
      <c r="J156" s="16"/>
      <c r="K156" s="16"/>
      <c r="L156" s="15"/>
    </row>
    <row r="157" spans="1:14" x14ac:dyDescent="0.25">
      <c r="A157" s="12" t="s">
        <v>28</v>
      </c>
      <c r="B157" s="14"/>
      <c r="C157" s="10"/>
      <c r="D157" s="11">
        <f>SUM(D150:D156)</f>
        <v>0</v>
      </c>
      <c r="E157" s="13"/>
      <c r="F157" s="12" t="s">
        <v>28</v>
      </c>
      <c r="G157" s="10"/>
      <c r="H157" s="10"/>
      <c r="I157" s="11">
        <f>SUM(I150:I156)</f>
        <v>0</v>
      </c>
      <c r="J157" s="10"/>
      <c r="K157" s="10"/>
      <c r="L157" s="10"/>
    </row>
    <row r="159" spans="1:14" x14ac:dyDescent="0.25">
      <c r="A159" s="8" t="s">
        <v>27</v>
      </c>
      <c r="B159" s="9"/>
      <c r="C159" s="8"/>
      <c r="D159" s="8"/>
    </row>
    <row r="161" spans="1:12" x14ac:dyDescent="0.25">
      <c r="A161" s="6" t="s">
        <v>26</v>
      </c>
      <c r="B161" s="7" t="s">
        <v>25</v>
      </c>
      <c r="C161" s="6" t="s">
        <v>24</v>
      </c>
      <c r="D161" s="85" t="s">
        <v>23</v>
      </c>
      <c r="E161" s="86"/>
      <c r="F161" s="79" t="s">
        <v>22</v>
      </c>
      <c r="G161" s="80"/>
      <c r="H161" s="79" t="s">
        <v>21</v>
      </c>
      <c r="I161" s="80" t="s">
        <v>20</v>
      </c>
      <c r="J161" s="79" t="s">
        <v>19</v>
      </c>
      <c r="K161" s="80"/>
      <c r="L161" s="80"/>
    </row>
    <row r="162" spans="1:12" x14ac:dyDescent="0.25">
      <c r="A162" s="5" t="s">
        <v>18</v>
      </c>
      <c r="B162" s="4">
        <v>1000000</v>
      </c>
      <c r="C162" s="4">
        <f t="shared" ref="C162:C173" si="4">B162*0.02</f>
        <v>20000</v>
      </c>
      <c r="D162" s="71">
        <f>B162*0.1</f>
        <v>100000</v>
      </c>
      <c r="E162" s="72"/>
      <c r="F162" s="71"/>
      <c r="G162" s="72">
        <v>100</v>
      </c>
      <c r="H162" s="71"/>
      <c r="I162" s="72"/>
      <c r="J162" s="67"/>
      <c r="K162" s="68"/>
      <c r="L162" s="68"/>
    </row>
    <row r="163" spans="1:12" x14ac:dyDescent="0.25">
      <c r="A163" s="5" t="s">
        <v>17</v>
      </c>
      <c r="B163" s="4">
        <v>1000000</v>
      </c>
      <c r="C163" s="4">
        <f t="shared" si="4"/>
        <v>20000</v>
      </c>
      <c r="D163" s="71">
        <f>B163*0.1</f>
        <v>100000</v>
      </c>
      <c r="E163" s="72"/>
      <c r="F163" s="71"/>
      <c r="G163" s="72">
        <v>101</v>
      </c>
      <c r="H163" s="71"/>
      <c r="I163" s="72"/>
      <c r="J163" s="67"/>
      <c r="K163" s="68"/>
      <c r="L163" s="68"/>
    </row>
    <row r="164" spans="1:12" x14ac:dyDescent="0.25">
      <c r="A164" s="5" t="s">
        <v>16</v>
      </c>
      <c r="B164" s="4">
        <v>1000000</v>
      </c>
      <c r="C164" s="4">
        <f t="shared" si="4"/>
        <v>20000</v>
      </c>
      <c r="D164" s="71">
        <f>B164*0.1</f>
        <v>100000</v>
      </c>
      <c r="E164" s="72"/>
      <c r="F164" s="71">
        <v>230000</v>
      </c>
      <c r="G164" s="72"/>
      <c r="H164" s="71">
        <f>F164-(C162+D162+C163+D163)</f>
        <v>-10000</v>
      </c>
      <c r="I164" s="72"/>
      <c r="J164" s="67" t="s">
        <v>15</v>
      </c>
      <c r="K164" s="68"/>
      <c r="L164" s="68"/>
    </row>
    <row r="165" spans="1:12" x14ac:dyDescent="0.25">
      <c r="A165" s="5" t="s">
        <v>14</v>
      </c>
      <c r="B165" s="4">
        <v>1000000</v>
      </c>
      <c r="C165" s="4">
        <f t="shared" si="4"/>
        <v>20000</v>
      </c>
      <c r="D165" s="71">
        <f>B165*0.1</f>
        <v>100000</v>
      </c>
      <c r="E165" s="72"/>
      <c r="F165" s="71"/>
      <c r="G165" s="72">
        <v>103</v>
      </c>
      <c r="H165" s="71"/>
      <c r="I165" s="72"/>
      <c r="J165" s="67"/>
      <c r="K165" s="68"/>
      <c r="L165" s="68"/>
    </row>
    <row r="166" spans="1:12" x14ac:dyDescent="0.25">
      <c r="A166" s="5" t="s">
        <v>13</v>
      </c>
      <c r="B166" s="4">
        <v>1000000</v>
      </c>
      <c r="C166" s="4">
        <f t="shared" si="4"/>
        <v>20000</v>
      </c>
      <c r="D166" s="71">
        <f t="shared" ref="D166:D173" si="5">B166*0.095</f>
        <v>95000</v>
      </c>
      <c r="E166" s="72">
        <v>-20</v>
      </c>
      <c r="F166" s="71">
        <v>230000</v>
      </c>
      <c r="G166" s="72"/>
      <c r="H166" s="71">
        <f>F166-(C164+D164+C165+D165)</f>
        <v>-10000</v>
      </c>
      <c r="I166" s="72"/>
      <c r="J166" s="75" t="s">
        <v>12</v>
      </c>
      <c r="K166" s="76"/>
      <c r="L166" s="76"/>
    </row>
    <row r="167" spans="1:12" x14ac:dyDescent="0.25">
      <c r="A167" s="5" t="s">
        <v>11</v>
      </c>
      <c r="B167" s="4">
        <v>1000000</v>
      </c>
      <c r="C167" s="4">
        <f t="shared" si="4"/>
        <v>20000</v>
      </c>
      <c r="D167" s="71">
        <f t="shared" si="5"/>
        <v>95000</v>
      </c>
      <c r="E167" s="72">
        <v>-19</v>
      </c>
      <c r="F167" s="71"/>
      <c r="G167" s="72">
        <v>105</v>
      </c>
      <c r="H167" s="71"/>
      <c r="I167" s="72"/>
      <c r="J167" s="67"/>
      <c r="K167" s="68"/>
      <c r="L167" s="68"/>
    </row>
    <row r="168" spans="1:12" x14ac:dyDescent="0.25">
      <c r="A168" s="5" t="s">
        <v>10</v>
      </c>
      <c r="B168" s="4">
        <v>1000000</v>
      </c>
      <c r="C168" s="4">
        <f t="shared" si="4"/>
        <v>20000</v>
      </c>
      <c r="D168" s="71">
        <f t="shared" si="5"/>
        <v>95000</v>
      </c>
      <c r="E168" s="72">
        <v>-18</v>
      </c>
      <c r="F168" s="71">
        <v>180000</v>
      </c>
      <c r="G168" s="72"/>
      <c r="H168" s="71">
        <f>F168-(C166+D166+C167+D167)</f>
        <v>-50000</v>
      </c>
      <c r="I168" s="72"/>
      <c r="J168" s="67" t="s">
        <v>9</v>
      </c>
      <c r="K168" s="68"/>
      <c r="L168" s="68"/>
    </row>
    <row r="169" spans="1:12" x14ac:dyDescent="0.25">
      <c r="A169" s="5" t="s">
        <v>8</v>
      </c>
      <c r="B169" s="4">
        <v>1000000</v>
      </c>
      <c r="C169" s="4">
        <f t="shared" si="4"/>
        <v>20000</v>
      </c>
      <c r="D169" s="71">
        <f t="shared" si="5"/>
        <v>95000</v>
      </c>
      <c r="E169" s="72">
        <v>-17</v>
      </c>
      <c r="F169" s="71"/>
      <c r="G169" s="72">
        <v>107</v>
      </c>
      <c r="H169" s="73"/>
      <c r="I169" s="74"/>
      <c r="J169" s="67"/>
      <c r="K169" s="68"/>
      <c r="L169" s="68"/>
    </row>
    <row r="170" spans="1:12" x14ac:dyDescent="0.25">
      <c r="A170" s="5" t="s">
        <v>7</v>
      </c>
      <c r="B170" s="4">
        <v>1000000</v>
      </c>
      <c r="C170" s="4">
        <f t="shared" si="4"/>
        <v>20000</v>
      </c>
      <c r="D170" s="71">
        <f t="shared" si="5"/>
        <v>95000</v>
      </c>
      <c r="E170" s="72">
        <v>-16</v>
      </c>
      <c r="F170" s="71">
        <v>230000</v>
      </c>
      <c r="G170" s="72"/>
      <c r="H170" s="73"/>
      <c r="I170" s="74"/>
      <c r="J170" s="67" t="s">
        <v>6</v>
      </c>
      <c r="K170" s="68"/>
      <c r="L170" s="68"/>
    </row>
    <row r="171" spans="1:12" x14ac:dyDescent="0.25">
      <c r="A171" s="5" t="s">
        <v>5</v>
      </c>
      <c r="B171" s="4">
        <v>1000000</v>
      </c>
      <c r="C171" s="4">
        <f t="shared" si="4"/>
        <v>20000</v>
      </c>
      <c r="D171" s="71">
        <f t="shared" si="5"/>
        <v>95000</v>
      </c>
      <c r="E171" s="72">
        <v>-15</v>
      </c>
      <c r="F171" s="71"/>
      <c r="G171" s="72">
        <v>109</v>
      </c>
      <c r="H171" s="73"/>
      <c r="I171" s="74"/>
      <c r="J171" s="67"/>
      <c r="K171" s="68"/>
      <c r="L171" s="68"/>
    </row>
    <row r="172" spans="1:12" x14ac:dyDescent="0.25">
      <c r="A172" s="5" t="s">
        <v>4</v>
      </c>
      <c r="B172" s="4">
        <v>1000000</v>
      </c>
      <c r="C172" s="4">
        <f t="shared" si="4"/>
        <v>20000</v>
      </c>
      <c r="D172" s="71">
        <f t="shared" si="5"/>
        <v>95000</v>
      </c>
      <c r="E172" s="72">
        <v>-14</v>
      </c>
      <c r="F172" s="71">
        <v>230000</v>
      </c>
      <c r="G172" s="72"/>
      <c r="H172" s="73"/>
      <c r="I172" s="74"/>
      <c r="J172" s="67" t="s">
        <v>3</v>
      </c>
      <c r="K172" s="68"/>
      <c r="L172" s="68"/>
    </row>
    <row r="173" spans="1:12" x14ac:dyDescent="0.25">
      <c r="A173" s="5" t="s">
        <v>2</v>
      </c>
      <c r="B173" s="4">
        <v>1000000</v>
      </c>
      <c r="C173" s="4">
        <f t="shared" si="4"/>
        <v>20000</v>
      </c>
      <c r="D173" s="71">
        <f t="shared" si="5"/>
        <v>95000</v>
      </c>
      <c r="E173" s="72">
        <v>-13</v>
      </c>
      <c r="F173" s="71">
        <v>320000</v>
      </c>
      <c r="G173" s="72"/>
      <c r="H173" s="71">
        <f>F173-(C171+D171+C172+D172)</f>
        <v>90000</v>
      </c>
      <c r="I173" s="72"/>
      <c r="J173" s="67" t="s">
        <v>1</v>
      </c>
      <c r="K173" s="68"/>
      <c r="L173" s="68"/>
    </row>
    <row r="174" spans="1:12" x14ac:dyDescent="0.25">
      <c r="A174" s="3" t="s">
        <v>0</v>
      </c>
      <c r="B174" s="2">
        <f>SUM(B162:B173)</f>
        <v>12000000</v>
      </c>
      <c r="C174" s="2">
        <f>SUM(C162:C173)</f>
        <v>240000</v>
      </c>
      <c r="D174" s="77">
        <f>SUM(D162:D173)</f>
        <v>1160000</v>
      </c>
      <c r="E174" s="81"/>
      <c r="F174" s="77">
        <f>SUM(F162:F173)</f>
        <v>1420000</v>
      </c>
      <c r="G174" s="78"/>
      <c r="H174" s="77">
        <f>SUM(H162:H173)</f>
        <v>20000</v>
      </c>
      <c r="I174" s="78"/>
      <c r="J174" s="69"/>
      <c r="K174" s="70"/>
      <c r="L174" s="70"/>
    </row>
  </sheetData>
  <mergeCells count="57">
    <mergeCell ref="A1:L1"/>
    <mergeCell ref="D161:E161"/>
    <mergeCell ref="D162:E162"/>
    <mergeCell ref="D163:E163"/>
    <mergeCell ref="D164:E164"/>
    <mergeCell ref="F162:G162"/>
    <mergeCell ref="F163:G163"/>
    <mergeCell ref="F166:G166"/>
    <mergeCell ref="J161:L161"/>
    <mergeCell ref="J162:L162"/>
    <mergeCell ref="J163:L163"/>
    <mergeCell ref="D165:E165"/>
    <mergeCell ref="D166:E166"/>
    <mergeCell ref="D168:E168"/>
    <mergeCell ref="D169:E169"/>
    <mergeCell ref="D170:E170"/>
    <mergeCell ref="F167:G167"/>
    <mergeCell ref="F168:G168"/>
    <mergeCell ref="F169:G169"/>
    <mergeCell ref="F170:G170"/>
    <mergeCell ref="D167:E167"/>
    <mergeCell ref="D171:E171"/>
    <mergeCell ref="D172:E172"/>
    <mergeCell ref="D173:E173"/>
    <mergeCell ref="D174:E174"/>
    <mergeCell ref="F172:G172"/>
    <mergeCell ref="F173:G173"/>
    <mergeCell ref="F171:G171"/>
    <mergeCell ref="J164:L164"/>
    <mergeCell ref="F174:G174"/>
    <mergeCell ref="F161:G161"/>
    <mergeCell ref="H161:I161"/>
    <mergeCell ref="H162:I162"/>
    <mergeCell ref="H163:I163"/>
    <mergeCell ref="H164:I164"/>
    <mergeCell ref="H165:I165"/>
    <mergeCell ref="H166:I166"/>
    <mergeCell ref="H171:I171"/>
    <mergeCell ref="H172:I172"/>
    <mergeCell ref="H173:I173"/>
    <mergeCell ref="H174:I174"/>
    <mergeCell ref="F164:G164"/>
    <mergeCell ref="F165:G165"/>
    <mergeCell ref="H167:I167"/>
    <mergeCell ref="H168:I168"/>
    <mergeCell ref="H169:I169"/>
    <mergeCell ref="H170:I170"/>
    <mergeCell ref="J165:L165"/>
    <mergeCell ref="J166:L166"/>
    <mergeCell ref="J167:L167"/>
    <mergeCell ref="J173:L173"/>
    <mergeCell ref="J174:L174"/>
    <mergeCell ref="J168:L168"/>
    <mergeCell ref="J169:L169"/>
    <mergeCell ref="J170:L170"/>
    <mergeCell ref="J171:L171"/>
    <mergeCell ref="J172:L172"/>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Magne Torsetnes</dc:creator>
  <cp:lastModifiedBy>Liv Mari Nybakk</cp:lastModifiedBy>
  <dcterms:created xsi:type="dcterms:W3CDTF">2024-11-11T09:50:39Z</dcterms:created>
  <dcterms:modified xsi:type="dcterms:W3CDTF">2025-11-19T14:02:47Z</dcterms:modified>
</cp:coreProperties>
</file>